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m Branco\"/>
    </mc:Choice>
  </mc:AlternateContent>
  <xr:revisionPtr revIDLastSave="0" documentId="13_ncr:1_{CCB4D110-A43E-436E-BB5C-50879E8F3BBD}" xr6:coauthVersionLast="46" xr6:coauthVersionMax="46" xr10:uidLastSave="{00000000-0000-0000-0000-000000000000}"/>
  <bookViews>
    <workbookView xWindow="-120" yWindow="-120" windowWidth="20730" windowHeight="11160" tabRatio="919" xr2:uid="{00000000-000D-0000-FFFF-FFFF00000000}"/>
  </bookViews>
  <sheets>
    <sheet name="Comp. Hom-Mês-Serv. COPEIRO" sheetId="1" r:id="rId1"/>
    <sheet name="ANEXO VI-Uniformes e EPIs" sheetId="4" r:id="rId2"/>
    <sheet name="2.3-Transporte" sheetId="5" r:id="rId3"/>
    <sheet name="2.3-Aux. Refeição-Alimentação" sheetId="7" r:id="rId4"/>
  </sheets>
  <definedNames>
    <definedName name="_xlnm.Print_Area" localSheetId="3">'2.3-Aux. Refeição-Alimentação'!$A$1:$D$17</definedName>
    <definedName name="_xlnm.Print_Area" localSheetId="2">'2.3-Transporte'!$A$1:$K$16</definedName>
    <definedName name="_xlnm.Print_Area" localSheetId="1">'ANEXO VI-Uniformes e EPIs'!$A$1:$G$13</definedName>
    <definedName name="_xlnm.Print_Area" localSheetId="0">'Comp. Hom-Mês-Serv. COPEIRO'!$A$1:$AF$185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5" l="1"/>
  <c r="B16" i="5" s="1"/>
  <c r="E74" i="1" s="1"/>
  <c r="A12" i="5"/>
  <c r="F9" i="4" l="1"/>
  <c r="G9" i="4" s="1"/>
  <c r="F8" i="4"/>
  <c r="G8" i="4" s="1"/>
  <c r="F7" i="4"/>
  <c r="G7" i="4" s="1"/>
  <c r="F6" i="4"/>
  <c r="G6" i="4" s="1"/>
  <c r="B6" i="5"/>
  <c r="F5" i="4" l="1"/>
  <c r="G5" i="4" s="1"/>
  <c r="F10" i="4"/>
  <c r="G10" i="4" s="1"/>
  <c r="F4" i="4"/>
  <c r="G4" i="4" s="1"/>
  <c r="F11" i="4" l="1"/>
  <c r="B5" i="7"/>
  <c r="B6" i="7" s="1"/>
  <c r="F153" i="1" l="1"/>
  <c r="H153" i="1" s="1"/>
  <c r="F152" i="1"/>
  <c r="H152" i="1" s="1"/>
  <c r="G11" i="4" l="1"/>
  <c r="D141" i="1" s="1"/>
  <c r="E70" i="1" l="1"/>
  <c r="A2" i="7"/>
  <c r="A2" i="5"/>
  <c r="A40" i="1" l="1"/>
  <c r="E32" i="1" l="1"/>
  <c r="H155" i="1"/>
  <c r="F155" i="1"/>
  <c r="B9" i="5" l="1"/>
  <c r="E69" i="1" s="1"/>
  <c r="E75" i="1" s="1"/>
  <c r="E38" i="1"/>
  <c r="D155" i="1"/>
  <c r="F128" i="1"/>
  <c r="F135" i="1" s="1"/>
  <c r="E128" i="1"/>
  <c r="E135" i="1" s="1"/>
  <c r="F83" i="1" l="1"/>
  <c r="E83" i="1" l="1"/>
  <c r="E34" i="1" l="1"/>
  <c r="E35" i="1"/>
  <c r="E36" i="1"/>
  <c r="E37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8" i="1"/>
  <c r="E168" i="1"/>
  <c r="D168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69" i="1" s="1"/>
  <c r="E62" i="1"/>
  <c r="E94" i="1" s="1"/>
  <c r="E98" i="1" s="1"/>
  <c r="F82" i="1"/>
  <c r="F84" i="1" s="1"/>
  <c r="F62" i="1"/>
  <c r="D169" i="1" l="1"/>
  <c r="F169" i="1"/>
  <c r="E120" i="1"/>
  <c r="D170" i="1"/>
  <c r="E170" i="1"/>
  <c r="E121" i="1"/>
  <c r="E113" i="1"/>
  <c r="F121" i="1"/>
  <c r="F120" i="1"/>
  <c r="F113" i="1"/>
  <c r="F114" i="1" s="1"/>
  <c r="F133" i="1" s="1"/>
  <c r="F94" i="1"/>
  <c r="F98" i="1" l="1"/>
  <c r="F170" i="1" s="1"/>
  <c r="E123" i="1"/>
  <c r="E134" i="1" s="1"/>
  <c r="F123" i="1"/>
  <c r="F134" i="1" s="1"/>
  <c r="F136" i="1" s="1"/>
  <c r="F171" i="1" l="1"/>
  <c r="D145" i="1" l="1"/>
  <c r="D172" i="1" l="1"/>
  <c r="I152" i="1"/>
  <c r="I153" i="1" s="1"/>
  <c r="E172" i="1"/>
  <c r="F172" i="1"/>
  <c r="F173" i="1" s="1"/>
  <c r="I155" i="1" l="1"/>
  <c r="I161" i="1" s="1"/>
  <c r="I160" i="1" s="1"/>
  <c r="I158" i="1" l="1"/>
  <c r="I157" i="1"/>
  <c r="I156" i="1" l="1"/>
  <c r="I154" i="1" s="1"/>
  <c r="I162" i="1" s="1"/>
  <c r="F174" i="1" s="1"/>
  <c r="F175" i="1" s="1"/>
  <c r="J184" i="1" s="1"/>
  <c r="F176" i="1" l="1"/>
  <c r="F177" i="1" s="1"/>
  <c r="J185" i="1" l="1"/>
  <c r="E114" i="1"/>
  <c r="E133" i="1" s="1"/>
  <c r="E136" i="1" s="1"/>
  <c r="E152" i="1" l="1"/>
  <c r="E153" i="1" s="1"/>
  <c r="D171" i="1"/>
  <c r="D173" i="1" s="1"/>
  <c r="G152" i="1"/>
  <c r="G153" i="1" s="1"/>
  <c r="G155" i="1" s="1"/>
  <c r="E171" i="1"/>
  <c r="E173" i="1" s="1"/>
  <c r="G161" i="1" l="1"/>
  <c r="G160" i="1" s="1"/>
  <c r="G158" i="1"/>
  <c r="G157" i="1"/>
  <c r="E155" i="1"/>
  <c r="G156" i="1" l="1"/>
  <c r="G154" i="1" s="1"/>
  <c r="G162" i="1" s="1"/>
  <c r="E174" i="1" s="1"/>
  <c r="E175" i="1" s="1"/>
  <c r="H184" i="1" s="1"/>
  <c r="E158" i="1"/>
  <c r="E157" i="1"/>
  <c r="E161" i="1"/>
  <c r="E160" i="1" s="1"/>
  <c r="E176" i="1" l="1"/>
  <c r="E177" i="1" s="1"/>
  <c r="E156" i="1"/>
  <c r="E154" i="1" s="1"/>
  <c r="E162" i="1" s="1"/>
  <c r="D174" i="1" s="1"/>
  <c r="D175" i="1" s="1"/>
  <c r="F184" i="1" s="1"/>
  <c r="H185" i="1" l="1"/>
  <c r="D176" i="1"/>
  <c r="D177" i="1" s="1"/>
  <c r="F185" i="1" l="1"/>
</calcChain>
</file>

<file path=xl/sharedStrings.xml><?xml version="1.0" encoding="utf-8"?>
<sst xmlns="http://schemas.openxmlformats.org/spreadsheetml/2006/main" count="391" uniqueCount="245">
  <si>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</si>
  <si>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</si>
  <si>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</si>
  <si>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</si>
  <si>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</si>
  <si>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</si>
  <si>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</si>
  <si>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</si>
  <si>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</si>
  <si>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</si>
  <si>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</si>
  <si>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</si>
  <si>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</si>
  <si>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</si>
  <si>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</si>
  <si>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</si>
  <si>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</si>
  <si>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</si>
  <si>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</si>
  <si>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</si>
  <si>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</si>
  <si>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</si>
  <si>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</si>
  <si>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</si>
  <si>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</si>
  <si>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</si>
  <si>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</si>
  <si>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</si>
  <si>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</si>
  <si>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</si>
  <si>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</si>
  <si>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</si>
  <si>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</si>
  <si>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</si>
  <si>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</si>
  <si>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</si>
  <si>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</si>
  <si>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</si>
  <si>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</si>
  <si>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</si>
  <si>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</si>
  <si>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</si>
  <si>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</si>
  <si>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</si>
  <si>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</si>
  <si>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</si>
  <si>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</si>
  <si>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</si>
  <si>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</si>
  <si>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</si>
  <si>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</si>
  <si>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</si>
  <si>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</si>
  <si>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</si>
  <si>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</si>
  <si>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</si>
  <si>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</si>
  <si>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</si>
  <si>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</si>
  <si>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</si>
  <si>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</si>
  <si>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</si>
  <si>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</si>
  <si>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</si>
  <si>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</si>
  <si>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</si>
  <si>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</si>
  <si>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</si>
  <si>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</si>
  <si>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</si>
  <si>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</si>
  <si>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</si>
  <si>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</si>
  <si>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</si>
  <si>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</si>
  <si>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</si>
  <si>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</si>
  <si>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</si>
  <si>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</si>
  <si>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</si>
  <si>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</si>
  <si>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</si>
  <si>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</si>
  <si>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</si>
  <si>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</si>
  <si>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</si>
  <si>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</si>
  <si>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</si>
  <si>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</si>
  <si>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</si>
  <si>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</si>
  <si>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</si>
  <si>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</si>
  <si>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</si>
  <si>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</si>
  <si>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</si>
  <si>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</si>
  <si>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</si>
  <si>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</si>
  <si>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</si>
  <si>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</si>
  <si>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</si>
  <si>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</si>
  <si>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</si>
  <si>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</si>
  <si>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</si>
  <si>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</si>
  <si>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</si>
  <si>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</si>
  <si>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</si>
  <si>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</si>
  <si>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</si>
  <si>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</si>
  <si>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</si>
  <si>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</si>
  <si>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</si>
  <si>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</si>
  <si>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</si>
  <si>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</si>
  <si>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</si>
  <si>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</si>
  <si>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</si>
  <si>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</si>
  <si>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</si>
  <si>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</si>
  <si>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</si>
  <si>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</si>
  <si>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</si>
  <si>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</si>
  <si>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</si>
  <si>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</si>
  <si>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</si>
  <si>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</si>
  <si>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</si>
  <si>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</si>
  <si>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</si>
  <si>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</si>
  <si>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</si>
  <si>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</si>
  <si>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</si>
  <si>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</si>
  <si>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</si>
  <si>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</si>
  <si>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</si>
  <si>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</si>
  <si>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</si>
  <si>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</si>
  <si>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</si>
  <si>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</si>
  <si>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</si>
  <si>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</si>
  <si>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</si>
  <si>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</si>
  <si>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</si>
  <si>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</si>
  <si>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</si>
  <si>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</si>
  <si>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</si>
  <si>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</si>
  <si>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</si>
  <si>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</si>
  <si>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</si>
  <si>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</si>
  <si>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</si>
  <si>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</si>
  <si>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</si>
  <si>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</si>
  <si>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</si>
  <si>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</si>
  <si>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</si>
  <si>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</si>
  <si>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</si>
  <si>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</si>
  <si>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</si>
  <si>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</si>
  <si>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</si>
  <si>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</si>
  <si>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</si>
  <si>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</si>
  <si>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</si>
  <si>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</si>
  <si>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</si>
  <si>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</si>
  <si>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</si>
  <si>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</si>
  <si>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</si>
  <si>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</si>
  <si>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</si>
  <si>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</si>
  <si>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</si>
  <si>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</si>
  <si>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</si>
  <si>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</si>
  <si>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</si>
  <si>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</si>
  <si>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</si>
  <si>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</si>
  <si>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</si>
  <si>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</si>
  <si>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</si>
  <si>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</si>
  <si>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</si>
  <si>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</si>
  <si>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</si>
  <si>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</si>
  <si>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</si>
  <si>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</si>
  <si>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</si>
  <si>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</si>
  <si>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</si>
  <si>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</si>
  <si>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</si>
  <si>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</si>
  <si>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</si>
  <si>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</si>
  <si>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</si>
  <si>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</si>
  <si>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</si>
  <si>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</si>
  <si>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</si>
  <si>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Copeira(o)</t>
  </si>
  <si>
    <t>Copeiragem</t>
  </si>
  <si>
    <t>Valor Previsto em Convenção Coletiva</t>
  </si>
  <si>
    <t>Par de Meias</t>
  </si>
  <si>
    <t>Calça Social comprida, com bolsos dianteiros e traseiros.</t>
  </si>
  <si>
    <t>Cinto de couro ou material sintético similar</t>
  </si>
  <si>
    <t>Camisa manga curta, com a logomarca da empresa gravada no lado superior esquerdo</t>
  </si>
  <si>
    <t>Avental, inteiriço, feito em tecido reforçado, 100% algodão, com regulador de altura de pescoço, facilmente lavável, com bolsos laterais e logomarca da empresa gravada no canto superior central.</t>
  </si>
  <si>
    <t>Par de Calçado de segurança em couro, com biqueira de composite</t>
  </si>
  <si>
    <t>Touca, confeccionada em rede de filó, na cor preta.</t>
  </si>
  <si>
    <t>VALOR 
Contrato (12 meses)</t>
  </si>
  <si>
    <t>Outros (especificar) Custo de transporte dos empregados (fretamento para local não servido de transporte público)</t>
  </si>
  <si>
    <t>Custo do transporte rateado pelo numero de postos indicados pela Licitante</t>
  </si>
  <si>
    <t>Item 2.3 - Outros (especificar) Custo de transporte dos empregados (fretamento para local não servido de transporte público)</t>
  </si>
  <si>
    <t>Quantidade de pessoas transportadas</t>
  </si>
  <si>
    <t>Custo do transporte mensal</t>
  </si>
  <si>
    <t>Custo mensal do transporte rateado por empregado</t>
  </si>
  <si>
    <t>Custo de Transporte mensal por empregado</t>
  </si>
  <si>
    <t>Item 2.3 - Transporte (quando o local da prestação do serviço é servido de transporte público)</t>
  </si>
  <si>
    <t>RELAÇÃO DE UNIFORMES E EQUIPAMENTOS DE PROTEÇÃO INDIVIDUAL (EPIs)  - MASCULINO/FEMININO</t>
  </si>
  <si>
    <t xml:space="preserve">(Módulo 1 + Módulo 2 + Módulo 3 + Módulo 4 + Módulo 5) x Média praticada pelas empresas do setor </t>
  </si>
  <si>
    <t>(Módulo 1 + Módulo 2 + Módulo 3 + Módulo 4 + Módulo 5) x Média praticada pelas empresas do setor</t>
  </si>
  <si>
    <r>
      <t xml:space="preserve">Valor do ANEXO VI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</si>
  <si>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Materiais e produtos</t>
  </si>
  <si>
    <t>Equipamentos e utensílios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</si>
</sst>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44" fontId="8" fillId="7" borderId="1" xfId="1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9"/>
  <sheetViews>
    <sheetView showGridLines="0" tabSelected="1" view="pageBreakPreview" topLeftCell="A106" zoomScale="85" zoomScaleNormal="100" zoomScaleSheetLayoutView="85" workbookViewId="0">
      <selection activeCell="B4" sqref="B4:C4"/>
    </sheetView>
  </sheetViews>
  <sheetFormatPr defaultRowHeight="12.75"/>
  <cols>
    <col min="1" max="1" width="15.7109375" style="47" customWidth="1"/>
    <col min="2" max="2" width="19.28515625" style="47" customWidth="1"/>
    <col min="3" max="3" width="18.7109375" style="47" customWidth="1"/>
    <col min="4" max="4" width="18.85546875" style="47" customWidth="1"/>
    <col min="5" max="6" width="18.7109375" style="47" customWidth="1"/>
    <col min="7" max="7" width="15.7109375" style="47" customWidth="1"/>
    <col min="8" max="8" width="17.28515625" style="47" customWidth="1"/>
    <col min="9" max="11" width="15.85546875" style="47" customWidth="1"/>
    <col min="12" max="12" width="11.85546875" style="47" bestFit="1" customWidth="1"/>
    <col min="13" max="22" width="9.140625" style="47"/>
    <col min="23" max="23" width="5.140625" style="47" customWidth="1"/>
    <col min="24" max="25" width="1.5703125" style="47" customWidth="1"/>
    <col min="26" max="26" width="1" style="47" hidden="1" customWidth="1"/>
    <col min="27" max="27" width="2.42578125" style="47" customWidth="1"/>
    <col min="28" max="28" width="0.85546875" style="47" customWidth="1"/>
    <col min="29" max="30" width="3.140625" style="47" customWidth="1"/>
    <col min="31" max="31" width="1.42578125" style="47" customWidth="1"/>
    <col min="32" max="32" width="3" style="47" customWidth="1"/>
    <col min="33" max="16384" width="9.140625" style="47"/>
  </cols>
  <sheetData>
    <row r="1" spans="1:9">
      <c r="A1" s="201" t="s">
        <v>216</v>
      </c>
      <c r="B1" s="201"/>
      <c r="C1" s="201"/>
      <c r="D1" s="201"/>
      <c r="E1" s="201"/>
      <c r="F1" s="201"/>
      <c r="G1" s="201"/>
      <c r="H1" s="100"/>
    </row>
    <row r="2" spans="1:9">
      <c r="A2" s="202" t="s">
        <v>217</v>
      </c>
      <c r="B2" s="202"/>
      <c r="C2" s="202"/>
      <c r="D2" s="202"/>
      <c r="E2" s="202"/>
      <c r="F2" s="202"/>
      <c r="G2" s="202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6" t="s">
        <v>0</v>
      </c>
      <c r="B4" s="184"/>
      <c r="C4" s="185"/>
      <c r="D4" s="13"/>
      <c r="E4" s="13"/>
      <c r="F4" s="13"/>
      <c r="G4" s="13"/>
      <c r="H4" s="13"/>
      <c r="I4" s="4"/>
    </row>
    <row r="5" spans="1:9">
      <c r="A5" s="16" t="s">
        <v>1</v>
      </c>
      <c r="B5" s="186" t="s">
        <v>114</v>
      </c>
      <c r="C5" s="187"/>
      <c r="D5" s="13"/>
      <c r="E5" s="13"/>
      <c r="F5" s="13"/>
      <c r="G5" s="13"/>
      <c r="H5" s="13"/>
      <c r="I5" s="4"/>
    </row>
    <row r="7" spans="1:9">
      <c r="A7" s="16" t="s">
        <v>121</v>
      </c>
      <c r="B7" s="188"/>
      <c r="C7" s="189"/>
      <c r="D7" s="16" t="s">
        <v>23</v>
      </c>
      <c r="E7" s="191" t="s">
        <v>114</v>
      </c>
      <c r="F7" s="192"/>
      <c r="G7" s="13"/>
      <c r="H7" s="13"/>
    </row>
    <row r="8" spans="1:9">
      <c r="D8" s="13"/>
      <c r="E8" s="13"/>
      <c r="F8" s="13"/>
      <c r="G8" s="13"/>
      <c r="H8" s="13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4"/>
    </row>
    <row r="11" spans="1:9">
      <c r="A11" s="99" t="s">
        <v>3</v>
      </c>
      <c r="B11" s="158" t="s">
        <v>4</v>
      </c>
      <c r="C11" s="158"/>
      <c r="D11" s="158"/>
      <c r="E11" s="176" t="s">
        <v>114</v>
      </c>
      <c r="F11" s="176"/>
      <c r="G11" s="10"/>
    </row>
    <row r="12" spans="1:9">
      <c r="A12" s="99" t="s">
        <v>5</v>
      </c>
      <c r="B12" s="158" t="s">
        <v>6</v>
      </c>
      <c r="C12" s="158"/>
      <c r="D12" s="158"/>
      <c r="E12" s="177"/>
      <c r="F12" s="177"/>
      <c r="G12" s="10"/>
    </row>
    <row r="13" spans="1:9">
      <c r="A13" s="99" t="s">
        <v>7</v>
      </c>
      <c r="B13" s="158" t="s">
        <v>8</v>
      </c>
      <c r="C13" s="158"/>
      <c r="D13" s="158"/>
      <c r="E13" s="177"/>
      <c r="F13" s="177"/>
      <c r="G13" s="10"/>
    </row>
    <row r="14" spans="1:9">
      <c r="A14" s="99" t="s">
        <v>9</v>
      </c>
      <c r="B14" s="158" t="s">
        <v>10</v>
      </c>
      <c r="C14" s="158"/>
      <c r="D14" s="158"/>
      <c r="E14" s="177"/>
      <c r="F14" s="177"/>
      <c r="G14" s="10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4"/>
    </row>
    <row r="17" spans="1:9" s="105" customFormat="1" ht="36" customHeight="1">
      <c r="A17" s="178" t="s">
        <v>12</v>
      </c>
      <c r="B17" s="178"/>
      <c r="C17" s="98" t="s">
        <v>13</v>
      </c>
      <c r="D17" s="193" t="s">
        <v>22</v>
      </c>
      <c r="E17" s="193"/>
      <c r="F17" s="12"/>
      <c r="G17" s="12"/>
    </row>
    <row r="18" spans="1:9">
      <c r="A18" s="177" t="s">
        <v>220</v>
      </c>
      <c r="B18" s="177"/>
      <c r="C18" s="99" t="s">
        <v>218</v>
      </c>
      <c r="D18" s="194">
        <v>1</v>
      </c>
      <c r="E18" s="194"/>
      <c r="F18" s="10"/>
      <c r="G18" s="10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4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4"/>
    </row>
    <row r="22" spans="1:9" ht="15.75" customHeight="1">
      <c r="A22" s="193" t="s">
        <v>16</v>
      </c>
      <c r="B22" s="193"/>
      <c r="C22" s="193"/>
      <c r="D22" s="193"/>
      <c r="E22" s="193"/>
      <c r="F22" s="11"/>
      <c r="G22" s="11"/>
    </row>
    <row r="23" spans="1:9">
      <c r="A23" s="99">
        <v>1</v>
      </c>
      <c r="B23" s="152" t="s">
        <v>17</v>
      </c>
      <c r="C23" s="153"/>
      <c r="D23" s="154"/>
      <c r="E23" s="99" t="s">
        <v>221</v>
      </c>
      <c r="G23" s="10"/>
    </row>
    <row r="24" spans="1:9" ht="15" customHeight="1">
      <c r="A24" s="99">
        <v>2</v>
      </c>
      <c r="B24" s="152" t="s">
        <v>18</v>
      </c>
      <c r="C24" s="153"/>
      <c r="D24" s="154"/>
      <c r="E24" s="99"/>
      <c r="G24" s="10"/>
    </row>
    <row r="25" spans="1:9" ht="15" customHeight="1">
      <c r="A25" s="99">
        <v>3</v>
      </c>
      <c r="B25" s="152" t="s">
        <v>19</v>
      </c>
      <c r="C25" s="153"/>
      <c r="D25" s="154"/>
      <c r="E25" s="8"/>
      <c r="G25" s="10"/>
    </row>
    <row r="26" spans="1:9" ht="27.75" customHeight="1">
      <c r="A26" s="99">
        <v>4</v>
      </c>
      <c r="B26" s="152" t="s">
        <v>20</v>
      </c>
      <c r="C26" s="153"/>
      <c r="D26" s="154"/>
      <c r="E26" s="139"/>
      <c r="G26" s="10"/>
    </row>
    <row r="27" spans="1:9" ht="15" customHeight="1">
      <c r="A27" s="99">
        <v>5</v>
      </c>
      <c r="B27" s="152" t="s">
        <v>21</v>
      </c>
      <c r="C27" s="153"/>
      <c r="D27" s="154"/>
      <c r="E27" s="140"/>
      <c r="G27" s="10"/>
    </row>
    <row r="28" spans="1:9">
      <c r="A28" s="17" t="s">
        <v>168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4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4"/>
    </row>
    <row r="31" spans="1:9" ht="26.25" customHeight="1">
      <c r="A31" s="98">
        <v>1</v>
      </c>
      <c r="B31" s="163" t="s">
        <v>25</v>
      </c>
      <c r="C31" s="164"/>
      <c r="D31" s="98" t="s">
        <v>122</v>
      </c>
      <c r="E31" s="98" t="s">
        <v>26</v>
      </c>
      <c r="F31" s="12"/>
      <c r="G31" s="12"/>
      <c r="H31" s="106"/>
    </row>
    <row r="32" spans="1:9">
      <c r="A32" s="99" t="s">
        <v>3</v>
      </c>
      <c r="B32" s="152" t="s">
        <v>27</v>
      </c>
      <c r="C32" s="153"/>
      <c r="D32" s="9" t="s">
        <v>114</v>
      </c>
      <c r="E32" s="27">
        <f>E25</f>
        <v>0</v>
      </c>
      <c r="F32" s="10"/>
      <c r="G32" s="10"/>
      <c r="H32" s="106"/>
    </row>
    <row r="33" spans="1:9" ht="15" customHeight="1">
      <c r="A33" s="99" t="s">
        <v>5</v>
      </c>
      <c r="B33" s="152" t="s">
        <v>28</v>
      </c>
      <c r="C33" s="153"/>
      <c r="D33" s="29">
        <v>0</v>
      </c>
      <c r="E33" s="27">
        <f>$E$32*D33</f>
        <v>0</v>
      </c>
      <c r="F33" s="10"/>
      <c r="G33" s="10"/>
      <c r="H33" s="106"/>
    </row>
    <row r="34" spans="1:9" ht="15" customHeight="1">
      <c r="A34" s="99" t="s">
        <v>7</v>
      </c>
      <c r="B34" s="152" t="s">
        <v>29</v>
      </c>
      <c r="C34" s="153"/>
      <c r="D34" s="29">
        <v>0</v>
      </c>
      <c r="E34" s="27">
        <f t="shared" ref="E34:E38" si="0">$E$32*D34</f>
        <v>0</v>
      </c>
      <c r="F34" s="32"/>
      <c r="G34" s="10"/>
      <c r="H34" s="106"/>
    </row>
    <row r="35" spans="1:9">
      <c r="A35" s="99" t="s">
        <v>9</v>
      </c>
      <c r="B35" s="152" t="s">
        <v>30</v>
      </c>
      <c r="C35" s="153"/>
      <c r="D35" s="29">
        <v>0</v>
      </c>
      <c r="E35" s="27">
        <f t="shared" si="0"/>
        <v>0</v>
      </c>
      <c r="F35" s="10"/>
      <c r="G35" s="10"/>
      <c r="H35" s="106"/>
    </row>
    <row r="36" spans="1:9" ht="15" customHeight="1">
      <c r="A36" s="99" t="s">
        <v>31</v>
      </c>
      <c r="B36" s="152" t="s">
        <v>32</v>
      </c>
      <c r="C36" s="153"/>
      <c r="D36" s="29">
        <v>0</v>
      </c>
      <c r="E36" s="27">
        <f t="shared" si="0"/>
        <v>0</v>
      </c>
      <c r="F36" s="10"/>
      <c r="G36" s="10"/>
      <c r="H36" s="106"/>
    </row>
    <row r="37" spans="1:9" ht="23.25" customHeight="1">
      <c r="A37" s="99" t="s">
        <v>33</v>
      </c>
      <c r="B37" s="152" t="s">
        <v>34</v>
      </c>
      <c r="C37" s="153"/>
      <c r="D37" s="29">
        <v>0</v>
      </c>
      <c r="E37" s="27">
        <f t="shared" si="0"/>
        <v>0</v>
      </c>
      <c r="F37" s="10"/>
      <c r="G37" s="10"/>
      <c r="H37" s="106"/>
    </row>
    <row r="38" spans="1:9" ht="12.75" customHeight="1">
      <c r="A38" s="141" t="s">
        <v>35</v>
      </c>
      <c r="B38" s="152" t="s">
        <v>36</v>
      </c>
      <c r="C38" s="153"/>
      <c r="D38" s="29">
        <v>0</v>
      </c>
      <c r="E38" s="27">
        <f t="shared" si="0"/>
        <v>0</v>
      </c>
      <c r="F38" s="10"/>
      <c r="G38" s="10"/>
      <c r="H38" s="106"/>
    </row>
    <row r="39" spans="1:9">
      <c r="A39" s="163" t="s">
        <v>37</v>
      </c>
      <c r="B39" s="164"/>
      <c r="C39" s="164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>
      <c r="A40" s="190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 meses.</v>
      </c>
      <c r="B40" s="190"/>
      <c r="C40" s="190"/>
      <c r="D40" s="190"/>
      <c r="E40" s="190"/>
      <c r="F40" s="24"/>
      <c r="G40" s="24"/>
    </row>
    <row r="41" spans="1:9">
      <c r="B41" s="5"/>
      <c r="C41" s="5"/>
      <c r="D41" s="5"/>
      <c r="E41" s="5"/>
      <c r="F41" s="5"/>
      <c r="G41" s="5"/>
      <c r="H41" s="5"/>
      <c r="I41" s="104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4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4"/>
    </row>
    <row r="44" spans="1:9" ht="51">
      <c r="A44" s="93" t="s">
        <v>40</v>
      </c>
      <c r="B44" s="183" t="s">
        <v>41</v>
      </c>
      <c r="C44" s="183"/>
      <c r="D44" s="183"/>
      <c r="E44" s="93" t="s">
        <v>125</v>
      </c>
      <c r="F44" s="57"/>
      <c r="G44" s="12"/>
    </row>
    <row r="45" spans="1:9" ht="15" customHeight="1">
      <c r="A45" s="99" t="s">
        <v>3</v>
      </c>
      <c r="B45" s="158" t="s">
        <v>42</v>
      </c>
      <c r="C45" s="158"/>
      <c r="D45" s="158"/>
      <c r="E45" s="27">
        <f>E39/12</f>
        <v>0</v>
      </c>
      <c r="F45" s="70" t="s">
        <v>201</v>
      </c>
      <c r="G45" s="10"/>
    </row>
    <row r="46" spans="1:9" ht="15" customHeight="1">
      <c r="A46" s="99" t="s">
        <v>5</v>
      </c>
      <c r="B46" s="158" t="s">
        <v>43</v>
      </c>
      <c r="C46" s="158"/>
      <c r="D46" s="158"/>
      <c r="E46" s="27">
        <f>(E39/12)+((E39*1/3)/12)</f>
        <v>0</v>
      </c>
      <c r="F46" s="70" t="s">
        <v>202</v>
      </c>
      <c r="G46" s="10"/>
    </row>
    <row r="47" spans="1:9">
      <c r="A47" s="178" t="s">
        <v>37</v>
      </c>
      <c r="B47" s="178"/>
      <c r="C47" s="178"/>
      <c r="D47" s="178"/>
      <c r="E47" s="28">
        <f>SUM(E45:E46)</f>
        <v>0</v>
      </c>
      <c r="F47" s="58"/>
      <c r="G47" s="11"/>
    </row>
    <row r="48" spans="1:9" s="108" customFormat="1" ht="31.5" customHeight="1">
      <c r="A48" s="182" t="s">
        <v>169</v>
      </c>
      <c r="B48" s="182"/>
      <c r="C48" s="182"/>
      <c r="D48" s="182"/>
      <c r="E48" s="182"/>
      <c r="F48" s="182"/>
      <c r="G48" s="24"/>
      <c r="H48" s="90"/>
      <c r="I48" s="107"/>
    </row>
    <row r="49" spans="1:12" s="108" customFormat="1" ht="31.5" customHeight="1">
      <c r="A49" s="166" t="s">
        <v>170</v>
      </c>
      <c r="B49" s="166"/>
      <c r="C49" s="166"/>
      <c r="D49" s="166"/>
      <c r="E49" s="166"/>
      <c r="F49" s="166"/>
      <c r="G49" s="24"/>
      <c r="H49" s="25"/>
      <c r="I49" s="107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4"/>
    </row>
    <row r="52" spans="1:12" ht="38.25">
      <c r="A52" s="93" t="s">
        <v>45</v>
      </c>
      <c r="B52" s="183" t="s">
        <v>46</v>
      </c>
      <c r="C52" s="183"/>
      <c r="D52" s="93" t="s">
        <v>47</v>
      </c>
      <c r="E52" s="93" t="s">
        <v>123</v>
      </c>
      <c r="F52" s="93" t="s">
        <v>124</v>
      </c>
      <c r="G52" s="94"/>
    </row>
    <row r="53" spans="1:12">
      <c r="A53" s="99" t="s">
        <v>3</v>
      </c>
      <c r="B53" s="158" t="s">
        <v>48</v>
      </c>
      <c r="C53" s="158"/>
      <c r="D53" s="23">
        <v>0.2</v>
      </c>
      <c r="E53" s="27">
        <f>(E39*D53)+(E47*D53)</f>
        <v>0</v>
      </c>
      <c r="F53" s="27">
        <f>(E39*D53)+(E47*D53)</f>
        <v>0</v>
      </c>
      <c r="G53" s="70" t="s">
        <v>193</v>
      </c>
    </row>
    <row r="54" spans="1:12">
      <c r="A54" s="99" t="s">
        <v>5</v>
      </c>
      <c r="B54" s="158" t="s">
        <v>49</v>
      </c>
      <c r="C54" s="158"/>
      <c r="D54" s="23">
        <v>2.5000000000000001E-2</v>
      </c>
      <c r="E54" s="27">
        <f>(E39+E47)*D54</f>
        <v>0</v>
      </c>
      <c r="F54" s="27" t="s">
        <v>114</v>
      </c>
      <c r="G54" s="70" t="s">
        <v>194</v>
      </c>
    </row>
    <row r="55" spans="1:12">
      <c r="A55" s="99" t="s">
        <v>7</v>
      </c>
      <c r="B55" s="158" t="s">
        <v>50</v>
      </c>
      <c r="C55" s="158"/>
      <c r="D55" s="76">
        <v>0.02</v>
      </c>
      <c r="E55" s="27">
        <f>(E47+E39)*D55</f>
        <v>0</v>
      </c>
      <c r="F55" s="27">
        <f>(E47+E39)*D55</f>
        <v>0</v>
      </c>
      <c r="G55" s="70" t="s">
        <v>195</v>
      </c>
      <c r="H55" s="109"/>
      <c r="I55" s="85"/>
      <c r="J55" s="85"/>
    </row>
    <row r="56" spans="1:12">
      <c r="A56" s="99" t="s">
        <v>9</v>
      </c>
      <c r="B56" s="158" t="s">
        <v>51</v>
      </c>
      <c r="C56" s="158"/>
      <c r="D56" s="82">
        <v>1.4999999999999999E-2</v>
      </c>
      <c r="E56" s="27">
        <f>(E47+E39)*D56</f>
        <v>0</v>
      </c>
      <c r="F56" s="27" t="s">
        <v>114</v>
      </c>
      <c r="G56" s="70" t="s">
        <v>196</v>
      </c>
      <c r="H56" s="48"/>
    </row>
    <row r="57" spans="1:12">
      <c r="A57" s="99" t="s">
        <v>31</v>
      </c>
      <c r="B57" s="158" t="s">
        <v>52</v>
      </c>
      <c r="C57" s="158"/>
      <c r="D57" s="23">
        <v>0.01</v>
      </c>
      <c r="E57" s="27">
        <f>(E39+E47)*D57</f>
        <v>0</v>
      </c>
      <c r="F57" s="27" t="s">
        <v>114</v>
      </c>
      <c r="G57" s="70" t="s">
        <v>197</v>
      </c>
      <c r="H57" s="48"/>
    </row>
    <row r="58" spans="1:12">
      <c r="A58" s="99" t="s">
        <v>33</v>
      </c>
      <c r="B58" s="158" t="s">
        <v>53</v>
      </c>
      <c r="C58" s="158"/>
      <c r="D58" s="23">
        <v>6.0000000000000001E-3</v>
      </c>
      <c r="E58" s="27">
        <f>(E39+E47)*D58</f>
        <v>0</v>
      </c>
      <c r="F58" s="27" t="s">
        <v>114</v>
      </c>
      <c r="G58" s="70" t="s">
        <v>198</v>
      </c>
      <c r="H58" s="48"/>
    </row>
    <row r="59" spans="1:12">
      <c r="A59" s="99" t="s">
        <v>35</v>
      </c>
      <c r="B59" s="158" t="s">
        <v>54</v>
      </c>
      <c r="C59" s="158"/>
      <c r="D59" s="23">
        <v>2E-3</v>
      </c>
      <c r="E59" s="27">
        <f>(E39+E47)*D59</f>
        <v>0</v>
      </c>
      <c r="F59" s="27" t="s">
        <v>114</v>
      </c>
      <c r="G59" s="70" t="s">
        <v>199</v>
      </c>
      <c r="H59" s="48"/>
    </row>
    <row r="60" spans="1:12">
      <c r="A60" s="99" t="s">
        <v>55</v>
      </c>
      <c r="B60" s="158" t="s">
        <v>56</v>
      </c>
      <c r="C60" s="158"/>
      <c r="D60" s="23">
        <v>0.08</v>
      </c>
      <c r="E60" s="27">
        <f>(E39+E47)*D60</f>
        <v>0</v>
      </c>
      <c r="F60" s="27">
        <f>(E39+E47)*D60</f>
        <v>0</v>
      </c>
      <c r="G60" s="70" t="s">
        <v>200</v>
      </c>
      <c r="H60" s="48"/>
    </row>
    <row r="61" spans="1:12">
      <c r="A61" s="178" t="s">
        <v>57</v>
      </c>
      <c r="B61" s="178"/>
      <c r="C61" s="178"/>
      <c r="D61" s="178"/>
      <c r="E61" s="31">
        <f>SUM(E53:E60)</f>
        <v>0</v>
      </c>
      <c r="F61" s="31">
        <f>SUM(F53:F60)</f>
        <v>0</v>
      </c>
      <c r="G61" s="59"/>
      <c r="H61" s="110"/>
      <c r="I61" s="111"/>
      <c r="J61" s="85"/>
      <c r="K61" s="112"/>
      <c r="L61" s="85"/>
    </row>
    <row r="62" spans="1:12">
      <c r="A62" s="178" t="s">
        <v>127</v>
      </c>
      <c r="B62" s="178"/>
      <c r="C62" s="178"/>
      <c r="D62" s="178"/>
      <c r="E62" s="37" t="e">
        <f>E61/(E39+E47)</f>
        <v>#DIV/0!</v>
      </c>
      <c r="F62" s="37" t="e">
        <f>F61/(E39+E47)</f>
        <v>#DIV/0!</v>
      </c>
      <c r="G62" s="60"/>
      <c r="H62" s="85"/>
      <c r="I62" s="85"/>
      <c r="J62" s="85"/>
      <c r="K62" s="85"/>
      <c r="L62" s="85"/>
    </row>
    <row r="63" spans="1:12">
      <c r="A63" s="17" t="s">
        <v>171</v>
      </c>
      <c r="B63" s="5"/>
      <c r="C63" s="5"/>
      <c r="D63" s="5"/>
      <c r="E63" s="5"/>
      <c r="F63" s="5"/>
      <c r="G63" s="5"/>
      <c r="H63" s="46"/>
      <c r="I63" s="113"/>
      <c r="J63" s="85"/>
      <c r="K63" s="85"/>
      <c r="L63" s="85"/>
    </row>
    <row r="64" spans="1:12">
      <c r="A64" s="17" t="s">
        <v>172</v>
      </c>
      <c r="B64" s="5"/>
      <c r="C64" s="5"/>
      <c r="D64" s="5"/>
      <c r="E64" s="5"/>
      <c r="F64" s="5"/>
      <c r="G64" s="5"/>
      <c r="H64" s="5"/>
      <c r="I64" s="104"/>
    </row>
    <row r="65" spans="1:9">
      <c r="A65" s="17" t="s">
        <v>173</v>
      </c>
      <c r="B65" s="5"/>
      <c r="C65" s="5"/>
      <c r="D65" s="5"/>
      <c r="E65" s="5"/>
      <c r="F65" s="5"/>
      <c r="G65" s="5"/>
      <c r="H65" s="5"/>
      <c r="I65" s="104"/>
    </row>
    <row r="66" spans="1:9">
      <c r="A66" s="5"/>
      <c r="B66" s="5"/>
      <c r="C66" s="5"/>
      <c r="D66" s="5"/>
      <c r="E66" s="5"/>
      <c r="F66" s="5"/>
      <c r="G66" s="5"/>
      <c r="H66" s="5"/>
      <c r="I66" s="104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4"/>
    </row>
    <row r="68" spans="1:9">
      <c r="A68" s="93" t="s">
        <v>59</v>
      </c>
      <c r="B68" s="183" t="s">
        <v>60</v>
      </c>
      <c r="C68" s="183"/>
      <c r="D68" s="183"/>
      <c r="E68" s="93" t="s">
        <v>26</v>
      </c>
      <c r="F68" s="32"/>
      <c r="G68" s="12"/>
    </row>
    <row r="69" spans="1:9">
      <c r="A69" s="99" t="s">
        <v>3</v>
      </c>
      <c r="B69" s="152" t="s">
        <v>61</v>
      </c>
      <c r="C69" s="153"/>
      <c r="D69" s="154"/>
      <c r="E69" s="75">
        <f>'2.3-Transporte'!B9</f>
        <v>0</v>
      </c>
      <c r="F69" s="70"/>
      <c r="G69" s="10"/>
    </row>
    <row r="70" spans="1:9" ht="15.75" customHeight="1">
      <c r="A70" s="40" t="s">
        <v>5</v>
      </c>
      <c r="B70" s="179" t="s">
        <v>62</v>
      </c>
      <c r="C70" s="180"/>
      <c r="D70" s="181"/>
      <c r="E70" s="75">
        <f>'2.3-Aux. Refeição-Alimentação'!B6</f>
        <v>0</v>
      </c>
      <c r="F70" s="70" t="s">
        <v>208</v>
      </c>
      <c r="G70" s="10"/>
    </row>
    <row r="71" spans="1:9" ht="15.75" customHeight="1">
      <c r="A71" s="99" t="s">
        <v>7</v>
      </c>
      <c r="B71" s="152" t="s">
        <v>63</v>
      </c>
      <c r="C71" s="153"/>
      <c r="D71" s="154"/>
      <c r="E71" s="75">
        <v>0</v>
      </c>
      <c r="F71" s="70" t="s">
        <v>189</v>
      </c>
      <c r="G71" s="10"/>
    </row>
    <row r="72" spans="1:9" ht="29.25" customHeight="1">
      <c r="A72" s="99" t="s">
        <v>9</v>
      </c>
      <c r="B72" s="152" t="s">
        <v>214</v>
      </c>
      <c r="C72" s="153"/>
      <c r="D72" s="154"/>
      <c r="E72" s="75"/>
      <c r="F72" s="70"/>
      <c r="G72" s="10"/>
    </row>
    <row r="73" spans="1:9">
      <c r="A73" s="99" t="s">
        <v>31</v>
      </c>
      <c r="B73" s="152" t="s">
        <v>205</v>
      </c>
      <c r="C73" s="153"/>
      <c r="D73" s="154"/>
      <c r="E73" s="75"/>
      <c r="F73" s="81" t="s">
        <v>222</v>
      </c>
      <c r="G73" s="10"/>
    </row>
    <row r="74" spans="1:9" ht="27.75" customHeight="1">
      <c r="A74" s="99" t="s">
        <v>33</v>
      </c>
      <c r="B74" s="152" t="s">
        <v>231</v>
      </c>
      <c r="C74" s="153"/>
      <c r="D74" s="154"/>
      <c r="E74" s="75" t="e">
        <f>'2.3-Transporte'!B16</f>
        <v>#DIV/0!</v>
      </c>
      <c r="F74" s="70" t="s">
        <v>232</v>
      </c>
      <c r="G74" s="10"/>
    </row>
    <row r="75" spans="1:9" ht="17.25" customHeight="1">
      <c r="A75" s="178" t="s">
        <v>37</v>
      </c>
      <c r="B75" s="178"/>
      <c r="C75" s="178"/>
      <c r="D75" s="178"/>
      <c r="E75" s="28" t="e">
        <f>SUM(E69:E74)</f>
        <v>#DIV/0!</v>
      </c>
      <c r="F75" s="11"/>
      <c r="G75" s="11"/>
    </row>
    <row r="76" spans="1:9">
      <c r="A76" s="17" t="s">
        <v>174</v>
      </c>
      <c r="B76" s="17"/>
      <c r="C76" s="17"/>
      <c r="D76" s="17"/>
      <c r="E76" s="17"/>
      <c r="F76" s="17"/>
      <c r="G76" s="17"/>
      <c r="H76" s="5"/>
      <c r="I76" s="104"/>
    </row>
    <row r="77" spans="1:9" ht="26.25" customHeight="1">
      <c r="A77" s="166" t="s">
        <v>175</v>
      </c>
      <c r="B77" s="166"/>
      <c r="C77" s="166"/>
      <c r="D77" s="166"/>
      <c r="E77" s="166"/>
      <c r="F77" s="166"/>
      <c r="G77" s="166"/>
      <c r="H77" s="5"/>
      <c r="I77" s="104"/>
    </row>
    <row r="78" spans="1:9">
      <c r="A78" s="5"/>
      <c r="B78" s="5"/>
      <c r="C78" s="5"/>
      <c r="D78" s="5"/>
      <c r="E78" s="5"/>
      <c r="F78" s="5"/>
      <c r="G78" s="5"/>
      <c r="H78" s="5"/>
      <c r="I78" s="104"/>
    </row>
    <row r="79" spans="1:9">
      <c r="A79" s="5" t="s">
        <v>64</v>
      </c>
      <c r="B79" s="5"/>
      <c r="C79" s="5"/>
      <c r="D79" s="5"/>
      <c r="E79" s="5"/>
      <c r="F79" s="5"/>
      <c r="G79" s="61"/>
      <c r="H79" s="5"/>
      <c r="I79" s="104"/>
    </row>
    <row r="80" spans="1:9" ht="38.25">
      <c r="A80" s="93">
        <v>2</v>
      </c>
      <c r="B80" s="183" t="s">
        <v>65</v>
      </c>
      <c r="C80" s="183"/>
      <c r="D80" s="183"/>
      <c r="E80" s="93" t="s">
        <v>123</v>
      </c>
      <c r="F80" s="93" t="s">
        <v>124</v>
      </c>
      <c r="G80" s="94"/>
    </row>
    <row r="81" spans="1:28">
      <c r="A81" s="99" t="s">
        <v>40</v>
      </c>
      <c r="B81" s="158" t="s">
        <v>41</v>
      </c>
      <c r="C81" s="158"/>
      <c r="D81" s="158"/>
      <c r="E81" s="30">
        <f>E47</f>
        <v>0</v>
      </c>
      <c r="F81" s="30">
        <f>E47</f>
        <v>0</v>
      </c>
      <c r="G81" s="62"/>
    </row>
    <row r="82" spans="1:28">
      <c r="A82" s="99" t="s">
        <v>45</v>
      </c>
      <c r="B82" s="158" t="s">
        <v>46</v>
      </c>
      <c r="C82" s="158"/>
      <c r="D82" s="158"/>
      <c r="E82" s="30">
        <f>E61</f>
        <v>0</v>
      </c>
      <c r="F82" s="30">
        <f>F61</f>
        <v>0</v>
      </c>
      <c r="G82" s="62"/>
    </row>
    <row r="83" spans="1:28">
      <c r="A83" s="99" t="s">
        <v>59</v>
      </c>
      <c r="B83" s="158" t="s">
        <v>60</v>
      </c>
      <c r="C83" s="158"/>
      <c r="D83" s="158"/>
      <c r="E83" s="30" t="e">
        <f>E75</f>
        <v>#DIV/0!</v>
      </c>
      <c r="F83" s="30" t="e">
        <f>E75</f>
        <v>#DIV/0!</v>
      </c>
      <c r="G83" s="62"/>
    </row>
    <row r="84" spans="1:28">
      <c r="A84" s="163" t="s">
        <v>37</v>
      </c>
      <c r="B84" s="164"/>
      <c r="C84" s="164"/>
      <c r="D84" s="165"/>
      <c r="E84" s="31" t="e">
        <f>SUM(E81:E83)</f>
        <v>#DIV/0!</v>
      </c>
      <c r="F84" s="31" t="e">
        <f t="shared" ref="F84" si="1">SUM(F81:F83)</f>
        <v>#DIV/0!</v>
      </c>
      <c r="G84" s="88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84" t="s">
        <v>66</v>
      </c>
      <c r="B86" s="83"/>
      <c r="C86" s="83"/>
      <c r="D86" s="83"/>
      <c r="E86" s="83"/>
      <c r="F86" s="83"/>
      <c r="G86" s="5"/>
      <c r="H86" s="5"/>
      <c r="I86" s="104"/>
    </row>
    <row r="87" spans="1:28" ht="38.25">
      <c r="A87" s="93">
        <v>3</v>
      </c>
      <c r="B87" s="183" t="s">
        <v>67</v>
      </c>
      <c r="C87" s="183"/>
      <c r="D87" s="183"/>
      <c r="E87" s="93" t="s">
        <v>123</v>
      </c>
      <c r="F87" s="93" t="s">
        <v>124</v>
      </c>
      <c r="G87" s="94"/>
      <c r="H87" s="12"/>
    </row>
    <row r="88" spans="1:28" s="108" customFormat="1">
      <c r="A88" s="40" t="s">
        <v>3</v>
      </c>
      <c r="B88" s="157" t="s">
        <v>68</v>
      </c>
      <c r="C88" s="157"/>
      <c r="D88" s="157"/>
      <c r="E88" s="75">
        <f>(E39/12)*5%</f>
        <v>0</v>
      </c>
      <c r="F88" s="75">
        <f>(E39/12)*5%</f>
        <v>0</v>
      </c>
      <c r="G88" s="38" t="s">
        <v>203</v>
      </c>
      <c r="H88" s="38"/>
      <c r="I88" s="114"/>
      <c r="J88" s="114"/>
      <c r="K88" s="114"/>
      <c r="L88" s="114"/>
      <c r="M88" s="114"/>
      <c r="N88" s="114"/>
    </row>
    <row r="89" spans="1:28" s="108" customFormat="1">
      <c r="A89" s="40" t="s">
        <v>5</v>
      </c>
      <c r="B89" s="157" t="s">
        <v>69</v>
      </c>
      <c r="C89" s="157"/>
      <c r="D89" s="157"/>
      <c r="E89" s="75">
        <f>E88*8%</f>
        <v>0</v>
      </c>
      <c r="F89" s="75">
        <f>F88*8%</f>
        <v>0</v>
      </c>
      <c r="G89" s="38" t="s">
        <v>126</v>
      </c>
      <c r="H89" s="38"/>
    </row>
    <row r="90" spans="1:28" s="108" customFormat="1" ht="27" customHeight="1">
      <c r="A90" s="167" t="s">
        <v>7</v>
      </c>
      <c r="B90" s="158" t="s">
        <v>70</v>
      </c>
      <c r="C90" s="158"/>
      <c r="D90" s="158"/>
      <c r="E90" s="75">
        <f>E91+E92</f>
        <v>0</v>
      </c>
      <c r="F90" s="75">
        <f>F91+F92</f>
        <v>0</v>
      </c>
      <c r="G90" s="170" t="s">
        <v>207</v>
      </c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  <c r="AA90" s="171"/>
      <c r="AB90" s="171"/>
    </row>
    <row r="91" spans="1:28" s="108" customFormat="1">
      <c r="A91" s="168"/>
      <c r="B91" s="195" t="s">
        <v>128</v>
      </c>
      <c r="C91" s="196"/>
      <c r="D91" s="197"/>
      <c r="E91" s="115">
        <f>(((E39+E45+E46)*40%)*8%)*0%</f>
        <v>0</v>
      </c>
      <c r="F91" s="115">
        <f>(((E39+E45+E46)*40%)*8%)*0%</f>
        <v>0</v>
      </c>
      <c r="G91" s="38"/>
      <c r="H91" s="38"/>
    </row>
    <row r="92" spans="1:28" s="108" customFormat="1" ht="15" customHeight="1">
      <c r="A92" s="169"/>
      <c r="B92" s="195" t="s">
        <v>129</v>
      </c>
      <c r="C92" s="196"/>
      <c r="D92" s="197"/>
      <c r="E92" s="115">
        <f>(((E39+E45+E46)*10%)*8%)*0%</f>
        <v>0</v>
      </c>
      <c r="F92" s="115">
        <f>(((E39+E45+E46)*10%)*8%)*0%</f>
        <v>0</v>
      </c>
      <c r="G92" s="38"/>
      <c r="H92" s="38"/>
    </row>
    <row r="93" spans="1:28" s="108" customFormat="1">
      <c r="A93" s="99" t="s">
        <v>9</v>
      </c>
      <c r="B93" s="158" t="s">
        <v>71</v>
      </c>
      <c r="C93" s="158"/>
      <c r="D93" s="158"/>
      <c r="E93" s="27">
        <f>(((E39/30)/12)*7)*100%</f>
        <v>0</v>
      </c>
      <c r="F93" s="27">
        <f>(((E39/30)/12)*7)*100%</f>
        <v>0</v>
      </c>
      <c r="G93" s="38" t="s">
        <v>209</v>
      </c>
      <c r="H93" s="38"/>
    </row>
    <row r="94" spans="1:28" s="108" customFormat="1" ht="29.25" customHeight="1">
      <c r="A94" s="96" t="s">
        <v>31</v>
      </c>
      <c r="B94" s="159" t="s">
        <v>72</v>
      </c>
      <c r="C94" s="159"/>
      <c r="D94" s="159"/>
      <c r="E94" s="27" t="e">
        <f>E93*E62</f>
        <v>#DIV/0!</v>
      </c>
      <c r="F94" s="27" t="e">
        <f>F93*F62</f>
        <v>#DIV/0!</v>
      </c>
      <c r="G94" s="38" t="s">
        <v>190</v>
      </c>
      <c r="H94" s="39"/>
    </row>
    <row r="95" spans="1:28" s="108" customFormat="1" ht="29.25" customHeight="1">
      <c r="A95" s="34" t="s">
        <v>33</v>
      </c>
      <c r="B95" s="158" t="s">
        <v>73</v>
      </c>
      <c r="C95" s="158"/>
      <c r="D95" s="158"/>
      <c r="E95" s="33">
        <f>SUM(E96:E97)</f>
        <v>0</v>
      </c>
      <c r="F95" s="27">
        <f>SUM(F96:F97)</f>
        <v>0</v>
      </c>
      <c r="G95" s="38" t="s">
        <v>191</v>
      </c>
      <c r="H95" s="39"/>
    </row>
    <row r="96" spans="1:28" s="108" customFormat="1">
      <c r="A96" s="35"/>
      <c r="B96" s="200" t="s">
        <v>128</v>
      </c>
      <c r="C96" s="200"/>
      <c r="D96" s="200"/>
      <c r="E96" s="115">
        <f>(((E39+E45+E46)*40%)*8%)*100%</f>
        <v>0</v>
      </c>
      <c r="F96" s="116">
        <f>(((E39+E45+E46)*40%)*8%)*100%</f>
        <v>0</v>
      </c>
      <c r="G96" s="38" t="s">
        <v>130</v>
      </c>
      <c r="H96" s="38"/>
    </row>
    <row r="97" spans="1:32" s="108" customFormat="1">
      <c r="A97" s="36"/>
      <c r="B97" s="200" t="s">
        <v>129</v>
      </c>
      <c r="C97" s="200"/>
      <c r="D97" s="200"/>
      <c r="E97" s="115">
        <f>(((E39+E45+E46)*10%)*8%)*100%</f>
        <v>0</v>
      </c>
      <c r="F97" s="116">
        <f>(((E39+E45+E46)*10%)*8%)*100%</f>
        <v>0</v>
      </c>
      <c r="G97" s="38" t="s">
        <v>192</v>
      </c>
      <c r="H97" s="10"/>
    </row>
    <row r="98" spans="1:32">
      <c r="A98" s="160" t="s">
        <v>37</v>
      </c>
      <c r="B98" s="161"/>
      <c r="C98" s="161"/>
      <c r="D98" s="162"/>
      <c r="E98" s="28" t="e">
        <f>SUM(E88,E89,E90,E93,E94,E95)</f>
        <v>#DIV/0!</v>
      </c>
      <c r="F98" s="28" t="e">
        <f>SUM(F88,F89,F90,F93,F94,F95)</f>
        <v>#DIV/0!</v>
      </c>
      <c r="G98" s="59"/>
      <c r="H98" s="11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92"/>
      <c r="F100" s="6"/>
      <c r="G100" s="6"/>
      <c r="H100" s="5"/>
      <c r="I100" s="104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104"/>
    </row>
    <row r="102" spans="1:32" s="108" customFormat="1" ht="41.25" customHeight="1">
      <c r="A102" s="166" t="s">
        <v>176</v>
      </c>
      <c r="B102" s="166"/>
      <c r="C102" s="166"/>
      <c r="D102" s="166"/>
      <c r="E102" s="166"/>
      <c r="F102" s="166"/>
      <c r="G102" s="166"/>
      <c r="H102" s="25"/>
      <c r="I102" s="107"/>
    </row>
    <row r="103" spans="1:32" s="108" customFormat="1">
      <c r="A103" s="166" t="s">
        <v>177</v>
      </c>
      <c r="B103" s="166"/>
      <c r="C103" s="166"/>
      <c r="D103" s="166"/>
      <c r="E103" s="166"/>
      <c r="F103" s="166"/>
      <c r="G103" s="166"/>
      <c r="H103" s="25"/>
      <c r="I103" s="107"/>
    </row>
    <row r="104" spans="1:32">
      <c r="A104" s="5"/>
      <c r="B104" s="5"/>
      <c r="C104" s="5"/>
      <c r="D104" s="5"/>
      <c r="E104" s="5"/>
      <c r="F104" s="5"/>
      <c r="G104" s="5"/>
      <c r="H104" s="5"/>
      <c r="I104" s="104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91"/>
      <c r="I105" s="104"/>
    </row>
    <row r="106" spans="1:32" ht="38.25">
      <c r="A106" s="98" t="s">
        <v>76</v>
      </c>
      <c r="B106" s="178" t="s">
        <v>77</v>
      </c>
      <c r="C106" s="178"/>
      <c r="D106" s="178"/>
      <c r="E106" s="93" t="s">
        <v>123</v>
      </c>
      <c r="F106" s="93" t="s">
        <v>124</v>
      </c>
      <c r="G106" s="94"/>
      <c r="H106" s="89"/>
    </row>
    <row r="107" spans="1:32" ht="102" customHeight="1">
      <c r="A107" s="40" t="s">
        <v>3</v>
      </c>
      <c r="B107" s="157" t="s">
        <v>78</v>
      </c>
      <c r="C107" s="157"/>
      <c r="D107" s="157"/>
      <c r="E107" s="75">
        <v>0</v>
      </c>
      <c r="F107" s="75">
        <v>0</v>
      </c>
      <c r="G107" s="198" t="s">
        <v>215</v>
      </c>
      <c r="H107" s="199"/>
      <c r="I107" s="199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</row>
    <row r="108" spans="1:32">
      <c r="A108" s="99" t="s">
        <v>5</v>
      </c>
      <c r="B108" s="158" t="s">
        <v>77</v>
      </c>
      <c r="C108" s="158"/>
      <c r="D108" s="158"/>
      <c r="E108" s="27">
        <f>((E39/30)/12)*1</f>
        <v>0</v>
      </c>
      <c r="F108" s="27">
        <f>((E39/30)/12)*1</f>
        <v>0</v>
      </c>
      <c r="G108" s="38" t="s">
        <v>146</v>
      </c>
      <c r="H108" s="38"/>
    </row>
    <row r="109" spans="1:32" ht="26.25" customHeight="1">
      <c r="A109" s="99" t="s">
        <v>7</v>
      </c>
      <c r="B109" s="158" t="s">
        <v>79</v>
      </c>
      <c r="C109" s="158"/>
      <c r="D109" s="158"/>
      <c r="E109" s="27">
        <f>(((E39/30)/12*5)*1.5%)</f>
        <v>0</v>
      </c>
      <c r="F109" s="27">
        <f>(((E39/30)/12*5)*1.5%)</f>
        <v>0</v>
      </c>
      <c r="G109" s="172" t="s">
        <v>147</v>
      </c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</row>
    <row r="110" spans="1:32" ht="24.75" customHeight="1">
      <c r="A110" s="99" t="s">
        <v>9</v>
      </c>
      <c r="B110" s="158" t="s">
        <v>80</v>
      </c>
      <c r="C110" s="158"/>
      <c r="D110" s="158"/>
      <c r="E110" s="27">
        <f>(((E39/30)/12)*15)*8%</f>
        <v>0</v>
      </c>
      <c r="F110" s="27">
        <f>(((E39/30)/12)*15)*8%</f>
        <v>0</v>
      </c>
      <c r="G110" s="172" t="s">
        <v>131</v>
      </c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</row>
    <row r="111" spans="1:32" ht="15" customHeight="1">
      <c r="A111" s="99" t="s">
        <v>31</v>
      </c>
      <c r="B111" s="158" t="s">
        <v>81</v>
      </c>
      <c r="C111" s="158"/>
      <c r="D111" s="158"/>
      <c r="E111" s="27" t="s">
        <v>114</v>
      </c>
      <c r="F111" s="27" t="s">
        <v>114</v>
      </c>
      <c r="G111" s="38" t="s">
        <v>134</v>
      </c>
      <c r="H111" s="38"/>
    </row>
    <row r="112" spans="1:32" ht="27.75" customHeight="1">
      <c r="A112" s="99" t="s">
        <v>33</v>
      </c>
      <c r="B112" s="158" t="s">
        <v>36</v>
      </c>
      <c r="C112" s="158"/>
      <c r="D112" s="158"/>
      <c r="E112" s="27">
        <f>(((E39/30)/12)*5*40%)</f>
        <v>0</v>
      </c>
      <c r="F112" s="27">
        <f>(((E39/30)/12)*5*40%)</f>
        <v>0</v>
      </c>
      <c r="G112" s="174" t="s">
        <v>148</v>
      </c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</row>
    <row r="113" spans="1:9" ht="26.25" customHeight="1">
      <c r="A113" s="99" t="s">
        <v>35</v>
      </c>
      <c r="B113" s="158" t="s">
        <v>132</v>
      </c>
      <c r="C113" s="158"/>
      <c r="D113" s="158"/>
      <c r="E113" s="27" t="e">
        <f>(E108+E109+E110+E112)*E62</f>
        <v>#DIV/0!</v>
      </c>
      <c r="F113" s="27" t="e">
        <f>(F108+F109+F110+F112)*F62</f>
        <v>#DIV/0!</v>
      </c>
      <c r="G113" s="38" t="s">
        <v>133</v>
      </c>
      <c r="H113" s="38"/>
    </row>
    <row r="114" spans="1:9">
      <c r="A114" s="178" t="s">
        <v>37</v>
      </c>
      <c r="B114" s="178"/>
      <c r="C114" s="178"/>
      <c r="D114" s="178"/>
      <c r="E114" s="28" t="e">
        <f>SUM(E107:E113)</f>
        <v>#DIV/0!</v>
      </c>
      <c r="F114" s="28" t="e">
        <f t="shared" ref="F114" si="2">SUM(F107:F113)</f>
        <v>#DIV/0!</v>
      </c>
      <c r="G114" s="59"/>
      <c r="H114" s="11"/>
    </row>
    <row r="115" spans="1:9" ht="31.5" customHeight="1">
      <c r="A115" s="166" t="s">
        <v>178</v>
      </c>
      <c r="B115" s="166"/>
      <c r="C115" s="166"/>
      <c r="D115" s="166"/>
      <c r="E115" s="166"/>
      <c r="F115" s="166"/>
      <c r="G115" s="166"/>
    </row>
    <row r="116" spans="1:9">
      <c r="B116" s="5"/>
      <c r="C116" s="5"/>
      <c r="D116" s="5"/>
      <c r="E116" s="5"/>
      <c r="F116" s="5"/>
      <c r="G116" s="5"/>
      <c r="H116" s="32"/>
      <c r="I116" s="104"/>
    </row>
    <row r="117" spans="1:9" s="85" customFormat="1">
      <c r="A117" s="46" t="s">
        <v>136</v>
      </c>
      <c r="B117" s="46"/>
      <c r="C117" s="46"/>
      <c r="D117" s="46"/>
      <c r="E117" s="46"/>
      <c r="F117" s="46"/>
      <c r="G117" s="46"/>
      <c r="H117" s="32"/>
      <c r="I117" s="113"/>
    </row>
    <row r="118" spans="1:9" ht="38.25">
      <c r="A118" s="98" t="s">
        <v>140</v>
      </c>
      <c r="B118" s="178" t="s">
        <v>141</v>
      </c>
      <c r="C118" s="178"/>
      <c r="D118" s="178"/>
      <c r="E118" s="93" t="s">
        <v>123</v>
      </c>
      <c r="F118" s="93" t="s">
        <v>124</v>
      </c>
      <c r="G118" s="94"/>
      <c r="H118" s="32"/>
      <c r="I118" s="104"/>
    </row>
    <row r="119" spans="1:9">
      <c r="A119" s="99" t="s">
        <v>3</v>
      </c>
      <c r="B119" s="158" t="s">
        <v>135</v>
      </c>
      <c r="C119" s="158"/>
      <c r="D119" s="158"/>
      <c r="E119" s="27">
        <f>(((E39+(E39*1/3))*(4/12))/12)*2%</f>
        <v>0</v>
      </c>
      <c r="F119" s="27">
        <f>(((E39+(E39*1/3))*(4/12))/12)*2%</f>
        <v>0</v>
      </c>
      <c r="G119" s="38" t="s">
        <v>144</v>
      </c>
      <c r="H119" s="38"/>
      <c r="I119" s="104"/>
    </row>
    <row r="120" spans="1:9" ht="26.25" customHeight="1">
      <c r="A120" s="99" t="s">
        <v>5</v>
      </c>
      <c r="B120" s="158" t="s">
        <v>137</v>
      </c>
      <c r="C120" s="158"/>
      <c r="D120" s="158"/>
      <c r="E120" s="27" t="e">
        <f>E119*E62</f>
        <v>#DIV/0!</v>
      </c>
      <c r="F120" s="27" t="e">
        <f>F119*F62</f>
        <v>#DIV/0!</v>
      </c>
      <c r="G120" s="38" t="s">
        <v>142</v>
      </c>
      <c r="H120" s="38"/>
      <c r="I120" s="104"/>
    </row>
    <row r="121" spans="1:9" ht="44.25" customHeight="1">
      <c r="A121" s="99" t="s">
        <v>7</v>
      </c>
      <c r="B121" s="158" t="s">
        <v>138</v>
      </c>
      <c r="C121" s="158"/>
      <c r="D121" s="158"/>
      <c r="E121" s="27" t="e">
        <f>(((E39+E45)*(4/12))*2%)*E62</f>
        <v>#DIV/0!</v>
      </c>
      <c r="F121" s="27" t="e">
        <f>(((E39+E45)*(4/12))*2%)*F62</f>
        <v>#DIV/0!</v>
      </c>
      <c r="G121" s="38" t="s">
        <v>145</v>
      </c>
      <c r="H121" s="38"/>
      <c r="I121" s="104"/>
    </row>
    <row r="122" spans="1:9">
      <c r="A122" s="99" t="s">
        <v>9</v>
      </c>
      <c r="B122" s="158" t="s">
        <v>139</v>
      </c>
      <c r="C122" s="158"/>
      <c r="D122" s="158"/>
      <c r="E122" s="27" t="s">
        <v>114</v>
      </c>
      <c r="F122" s="27" t="s">
        <v>114</v>
      </c>
      <c r="G122" s="59"/>
      <c r="H122" s="32"/>
      <c r="I122" s="104"/>
    </row>
    <row r="123" spans="1:9" ht="15" customHeight="1">
      <c r="A123" s="178" t="s">
        <v>37</v>
      </c>
      <c r="B123" s="178"/>
      <c r="C123" s="178"/>
      <c r="D123" s="178"/>
      <c r="E123" s="28" t="e">
        <f>SUM(E119:E122)</f>
        <v>#DIV/0!</v>
      </c>
      <c r="F123" s="28" t="e">
        <f>SUM(F119:F122)</f>
        <v>#DIV/0!</v>
      </c>
      <c r="G123" s="59"/>
      <c r="H123" s="32"/>
      <c r="I123" s="104"/>
    </row>
    <row r="124" spans="1:9" ht="15" customHeight="1">
      <c r="B124" s="5"/>
      <c r="C124" s="5"/>
      <c r="D124" s="5"/>
      <c r="E124" s="5"/>
      <c r="F124" s="5"/>
      <c r="G124" s="5"/>
      <c r="H124" s="32"/>
      <c r="I124" s="104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104"/>
    </row>
    <row r="126" spans="1:9" ht="38.25">
      <c r="A126" s="98" t="s">
        <v>83</v>
      </c>
      <c r="B126" s="163" t="s">
        <v>84</v>
      </c>
      <c r="C126" s="164"/>
      <c r="D126" s="165"/>
      <c r="E126" s="93" t="s">
        <v>123</v>
      </c>
      <c r="F126" s="93" t="s">
        <v>124</v>
      </c>
      <c r="G126" s="94"/>
    </row>
    <row r="127" spans="1:9" ht="15" customHeight="1">
      <c r="A127" s="99" t="s">
        <v>3</v>
      </c>
      <c r="B127" s="152" t="s">
        <v>85</v>
      </c>
      <c r="C127" s="153"/>
      <c r="D127" s="154"/>
      <c r="E127" s="43" t="s">
        <v>114</v>
      </c>
      <c r="F127" s="40" t="s">
        <v>114</v>
      </c>
      <c r="G127" s="38" t="s">
        <v>143</v>
      </c>
      <c r="H127" s="38"/>
    </row>
    <row r="128" spans="1:9">
      <c r="A128" s="163" t="s">
        <v>37</v>
      </c>
      <c r="B128" s="164"/>
      <c r="C128" s="164"/>
      <c r="D128" s="165"/>
      <c r="E128" s="22" t="str">
        <f>E127</f>
        <v>-</v>
      </c>
      <c r="F128" s="22" t="str">
        <f t="shared" ref="F128" si="3">F127</f>
        <v>-</v>
      </c>
      <c r="G128" s="63"/>
    </row>
    <row r="129" spans="1:9" ht="29.25" customHeight="1">
      <c r="A129" s="166" t="s">
        <v>179</v>
      </c>
      <c r="B129" s="166"/>
      <c r="C129" s="166"/>
      <c r="D129" s="166"/>
      <c r="E129" s="166"/>
      <c r="F129" s="166"/>
      <c r="G129" s="166"/>
    </row>
    <row r="130" spans="1:9">
      <c r="B130" s="5"/>
      <c r="C130" s="5"/>
      <c r="D130" s="5"/>
      <c r="E130" s="5"/>
      <c r="F130" s="5"/>
      <c r="G130" s="5"/>
      <c r="H130" s="5"/>
      <c r="I130" s="104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104"/>
    </row>
    <row r="132" spans="1:9" ht="38.25">
      <c r="A132" s="93">
        <v>4</v>
      </c>
      <c r="B132" s="203" t="s">
        <v>87</v>
      </c>
      <c r="C132" s="204"/>
      <c r="D132" s="205"/>
      <c r="E132" s="93" t="s">
        <v>123</v>
      </c>
      <c r="F132" s="93" t="s">
        <v>124</v>
      </c>
      <c r="G132" s="94"/>
    </row>
    <row r="133" spans="1:9">
      <c r="A133" s="99" t="s">
        <v>76</v>
      </c>
      <c r="B133" s="152" t="s">
        <v>77</v>
      </c>
      <c r="C133" s="153"/>
      <c r="D133" s="154"/>
      <c r="E133" s="27" t="e">
        <f>E114</f>
        <v>#DIV/0!</v>
      </c>
      <c r="F133" s="27" t="e">
        <f>F114</f>
        <v>#DIV/0!</v>
      </c>
      <c r="G133" s="59"/>
    </row>
    <row r="134" spans="1:9" ht="15" customHeight="1">
      <c r="A134" s="99" t="s">
        <v>140</v>
      </c>
      <c r="B134" s="152" t="s">
        <v>149</v>
      </c>
      <c r="C134" s="153"/>
      <c r="D134" s="154"/>
      <c r="E134" s="41" t="e">
        <f>E123</f>
        <v>#DIV/0!</v>
      </c>
      <c r="F134" s="41" t="e">
        <f t="shared" ref="F134" si="4">F123</f>
        <v>#DIV/0!</v>
      </c>
      <c r="G134" s="64"/>
    </row>
    <row r="135" spans="1:9">
      <c r="A135" s="99" t="s">
        <v>83</v>
      </c>
      <c r="B135" s="152" t="s">
        <v>84</v>
      </c>
      <c r="C135" s="153"/>
      <c r="D135" s="154"/>
      <c r="E135" s="41" t="str">
        <f>E128</f>
        <v>-</v>
      </c>
      <c r="F135" s="41" t="str">
        <f t="shared" ref="F135" si="5">F128</f>
        <v>-</v>
      </c>
      <c r="G135" s="64"/>
    </row>
    <row r="136" spans="1:9">
      <c r="A136" s="163" t="s">
        <v>37</v>
      </c>
      <c r="B136" s="164"/>
      <c r="C136" s="164"/>
      <c r="D136" s="165"/>
      <c r="E136" s="42" t="e">
        <f>SUM(E133:E135)</f>
        <v>#DIV/0!</v>
      </c>
      <c r="F136" s="42" t="e">
        <f t="shared" ref="F136" si="6">SUM(F133:F135)</f>
        <v>#DIV/0!</v>
      </c>
      <c r="G136" s="65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104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8">
        <v>5</v>
      </c>
      <c r="B140" s="178" t="s">
        <v>89</v>
      </c>
      <c r="C140" s="178"/>
      <c r="D140" s="98" t="s">
        <v>26</v>
      </c>
      <c r="E140" s="12"/>
      <c r="F140" s="12"/>
      <c r="G140" s="12"/>
    </row>
    <row r="141" spans="1:9">
      <c r="A141" s="99" t="s">
        <v>3</v>
      </c>
      <c r="B141" s="158" t="s">
        <v>204</v>
      </c>
      <c r="C141" s="158"/>
      <c r="D141" s="75" t="e">
        <f>'ANEXO VI-Uniformes e EPIs'!G11</f>
        <v>#DIV/0!</v>
      </c>
      <c r="E141" s="38" t="s">
        <v>242</v>
      </c>
      <c r="F141" s="10"/>
      <c r="G141" s="10"/>
    </row>
    <row r="142" spans="1:9">
      <c r="A142" s="99" t="s">
        <v>5</v>
      </c>
      <c r="B142" s="158" t="s">
        <v>243</v>
      </c>
      <c r="C142" s="158"/>
      <c r="D142" s="27">
        <v>0</v>
      </c>
      <c r="E142" s="38"/>
      <c r="F142" s="10"/>
      <c r="G142" s="10"/>
    </row>
    <row r="143" spans="1:9">
      <c r="A143" s="99" t="s">
        <v>7</v>
      </c>
      <c r="B143" s="158" t="s">
        <v>244</v>
      </c>
      <c r="C143" s="158"/>
      <c r="D143" s="27">
        <v>0</v>
      </c>
      <c r="E143" s="38"/>
      <c r="F143" s="10"/>
      <c r="G143" s="10"/>
    </row>
    <row r="144" spans="1:9">
      <c r="A144" s="99" t="s">
        <v>31</v>
      </c>
      <c r="B144" s="158" t="s">
        <v>36</v>
      </c>
      <c r="C144" s="158"/>
      <c r="D144" s="27">
        <v>0</v>
      </c>
      <c r="E144" s="38"/>
      <c r="F144" s="10"/>
      <c r="G144" s="10"/>
    </row>
    <row r="145" spans="1:21">
      <c r="A145" s="178" t="s">
        <v>37</v>
      </c>
      <c r="B145" s="178"/>
      <c r="C145" s="178"/>
      <c r="D145" s="28" t="e">
        <f>SUM(D141:D144)</f>
        <v>#DIV/0!</v>
      </c>
      <c r="E145" s="11"/>
      <c r="F145" s="11"/>
      <c r="G145" s="11"/>
    </row>
    <row r="146" spans="1:21">
      <c r="A146" s="17" t="s">
        <v>180</v>
      </c>
      <c r="B146" s="17"/>
      <c r="C146" s="17"/>
      <c r="D146" s="17"/>
      <c r="E146" s="17"/>
      <c r="F146" s="17"/>
      <c r="G146" s="17"/>
      <c r="H146" s="5"/>
      <c r="I146" s="104"/>
    </row>
    <row r="147" spans="1:21">
      <c r="A147" s="5"/>
      <c r="B147" s="5"/>
      <c r="C147" s="5"/>
      <c r="D147" s="5"/>
      <c r="E147" s="5"/>
      <c r="F147" s="5"/>
      <c r="G147" s="5"/>
      <c r="H147" s="5"/>
      <c r="I147" s="104"/>
    </row>
    <row r="148" spans="1:21">
      <c r="A148" s="6" t="s">
        <v>90</v>
      </c>
      <c r="B148" s="6"/>
      <c r="C148" s="6"/>
      <c r="D148" s="6"/>
      <c r="E148" s="6"/>
      <c r="F148" s="6"/>
      <c r="G148" s="6"/>
      <c r="H148" s="5"/>
      <c r="I148" s="104"/>
    </row>
    <row r="149" spans="1:21">
      <c r="A149" s="3"/>
      <c r="B149" s="3"/>
      <c r="C149" s="3"/>
      <c r="D149" s="3"/>
      <c r="E149" s="3"/>
      <c r="F149" s="3"/>
      <c r="G149" s="3"/>
    </row>
    <row r="150" spans="1:21" ht="27" customHeight="1">
      <c r="A150" s="207">
        <v>6</v>
      </c>
      <c r="B150" s="209" t="s">
        <v>91</v>
      </c>
      <c r="C150" s="210"/>
      <c r="D150" s="183" t="s">
        <v>150</v>
      </c>
      <c r="E150" s="183"/>
      <c r="F150" s="183" t="s">
        <v>151</v>
      </c>
      <c r="G150" s="183"/>
      <c r="H150" s="183" t="s">
        <v>124</v>
      </c>
      <c r="I150" s="183"/>
      <c r="J150" s="220"/>
      <c r="K150" s="220"/>
    </row>
    <row r="151" spans="1:21">
      <c r="A151" s="208"/>
      <c r="B151" s="160"/>
      <c r="C151" s="162"/>
      <c r="D151" s="93" t="s">
        <v>152</v>
      </c>
      <c r="E151" s="93" t="s">
        <v>153</v>
      </c>
      <c r="F151" s="93" t="s">
        <v>152</v>
      </c>
      <c r="G151" s="93" t="s">
        <v>153</v>
      </c>
      <c r="H151" s="93" t="s">
        <v>152</v>
      </c>
      <c r="I151" s="93" t="s">
        <v>153</v>
      </c>
      <c r="J151" s="94"/>
      <c r="K151" s="94"/>
    </row>
    <row r="152" spans="1:21">
      <c r="A152" s="99" t="s">
        <v>3</v>
      </c>
      <c r="B152" s="152" t="s">
        <v>92</v>
      </c>
      <c r="C152" s="154"/>
      <c r="D152" s="117">
        <v>0</v>
      </c>
      <c r="E152" s="75" t="e">
        <f>(E39+E84+E98+E136+D145)*D152</f>
        <v>#DIV/0!</v>
      </c>
      <c r="F152" s="117">
        <f>D152</f>
        <v>0</v>
      </c>
      <c r="G152" s="75" t="e">
        <f>(E39+E84+E98+E136+D145)*F152</f>
        <v>#DIV/0!</v>
      </c>
      <c r="H152" s="117">
        <f>F152</f>
        <v>0</v>
      </c>
      <c r="I152" s="75" t="e">
        <f>(E39+F84+F98+F136+D145)*H152</f>
        <v>#DIV/0!</v>
      </c>
      <c r="J152" s="38" t="s">
        <v>240</v>
      </c>
      <c r="K152" s="85"/>
      <c r="L152" s="85"/>
      <c r="M152" s="85"/>
      <c r="N152" s="85"/>
      <c r="O152" s="85"/>
      <c r="P152" s="85"/>
      <c r="Q152" s="85"/>
      <c r="R152" s="85"/>
      <c r="S152" s="85"/>
      <c r="T152" s="85"/>
    </row>
    <row r="153" spans="1:21">
      <c r="A153" s="99" t="s">
        <v>5</v>
      </c>
      <c r="B153" s="152" t="s">
        <v>93</v>
      </c>
      <c r="C153" s="154"/>
      <c r="D153" s="117">
        <v>0</v>
      </c>
      <c r="E153" s="118" t="e">
        <f>(E39+E84+E98+E136+D145+E152)*D153</f>
        <v>#DIV/0!</v>
      </c>
      <c r="F153" s="117">
        <f>D153</f>
        <v>0</v>
      </c>
      <c r="G153" s="75" t="e">
        <f>(E39+E84+E98+E136+D145+G152)*F153</f>
        <v>#DIV/0!</v>
      </c>
      <c r="H153" s="117">
        <f>F153</f>
        <v>0</v>
      </c>
      <c r="I153" s="75" t="e">
        <f>(E39+F84+F98+F136+D145+I152)*H153</f>
        <v>#DIV/0!</v>
      </c>
      <c r="J153" s="38" t="s">
        <v>241</v>
      </c>
      <c r="K153" s="85"/>
      <c r="L153" s="85"/>
      <c r="M153" s="85"/>
      <c r="N153" s="85"/>
      <c r="O153" s="85"/>
      <c r="P153" s="85"/>
      <c r="Q153" s="85"/>
      <c r="R153" s="85"/>
      <c r="S153" s="85"/>
      <c r="T153" s="85"/>
    </row>
    <row r="154" spans="1:21">
      <c r="A154" s="99" t="s">
        <v>7</v>
      </c>
      <c r="B154" s="152" t="s">
        <v>94</v>
      </c>
      <c r="C154" s="154"/>
      <c r="D154" s="119" t="s">
        <v>114</v>
      </c>
      <c r="E154" s="120" t="e">
        <f>E156+E159+E160</f>
        <v>#DIV/0!</v>
      </c>
      <c r="F154" s="119" t="s">
        <v>114</v>
      </c>
      <c r="G154" s="120" t="e">
        <f>G156+G159+G160</f>
        <v>#DIV/0!</v>
      </c>
      <c r="H154" s="119" t="s">
        <v>114</v>
      </c>
      <c r="I154" s="120" t="e">
        <f>I156+I159+I160</f>
        <v>#DIV/0!</v>
      </c>
      <c r="J154" s="38" t="s">
        <v>183</v>
      </c>
    </row>
    <row r="155" spans="1:21" s="48" customFormat="1" ht="28.5" customHeight="1">
      <c r="A155" s="45"/>
      <c r="B155" s="155" t="s">
        <v>154</v>
      </c>
      <c r="C155" s="156"/>
      <c r="D155" s="121">
        <f>1-((D157+D158+D161))</f>
        <v>0.88749999999999996</v>
      </c>
      <c r="E155" s="122" t="e">
        <f>(E39+E84+E98+E136+D145+E152+E153)/D155</f>
        <v>#DIV/0!</v>
      </c>
      <c r="F155" s="121">
        <f>1-((F157+F158+F161))</f>
        <v>0.94350000000000001</v>
      </c>
      <c r="G155" s="122" t="e">
        <f>(E39+E84+E98+E136+D145+G152+G153)/F155</f>
        <v>#DIV/0!</v>
      </c>
      <c r="H155" s="121">
        <f>1-((H157+H158+H161))</f>
        <v>0.95350000000000001</v>
      </c>
      <c r="I155" s="122" t="e">
        <f>(E39+F84+F98+F136+D145+I152+I153)/H155</f>
        <v>#DIV/0!</v>
      </c>
      <c r="J155" s="171" t="s">
        <v>166</v>
      </c>
      <c r="K155" s="171"/>
      <c r="L155" s="171"/>
      <c r="M155" s="171"/>
      <c r="N155" s="171"/>
      <c r="O155" s="171"/>
      <c r="P155" s="171"/>
      <c r="Q155" s="171"/>
      <c r="R155" s="171"/>
      <c r="S155" s="171"/>
      <c r="T155" s="171"/>
      <c r="U155" s="95"/>
    </row>
    <row r="156" spans="1:21">
      <c r="A156" s="99"/>
      <c r="B156" s="152" t="s">
        <v>155</v>
      </c>
      <c r="C156" s="154"/>
      <c r="D156" s="123" t="s">
        <v>114</v>
      </c>
      <c r="E156" s="120" t="e">
        <f>SUM(E157:E158)</f>
        <v>#DIV/0!</v>
      </c>
      <c r="F156" s="123" t="s">
        <v>114</v>
      </c>
      <c r="G156" s="120" t="e">
        <f>SUM(G157:G158)</f>
        <v>#DIV/0!</v>
      </c>
      <c r="H156" s="123" t="s">
        <v>114</v>
      </c>
      <c r="I156" s="120" t="e">
        <f>SUM(I157:I158)</f>
        <v>#DIV/0!</v>
      </c>
      <c r="J156" s="38" t="s">
        <v>163</v>
      </c>
    </row>
    <row r="157" spans="1:21" s="48" customFormat="1">
      <c r="A157" s="45"/>
      <c r="B157" s="155" t="s">
        <v>156</v>
      </c>
      <c r="C157" s="156"/>
      <c r="D157" s="124">
        <v>1.6500000000000001E-2</v>
      </c>
      <c r="E157" s="125" t="e">
        <f>E155*D157</f>
        <v>#DIV/0!</v>
      </c>
      <c r="F157" s="126">
        <v>6.4999999999999997E-3</v>
      </c>
      <c r="G157" s="125" t="e">
        <f>G155*F157</f>
        <v>#DIV/0!</v>
      </c>
      <c r="H157" s="126">
        <v>4.7000000000000002E-3</v>
      </c>
      <c r="I157" s="125" t="e">
        <f>I155*H157</f>
        <v>#DIV/0!</v>
      </c>
      <c r="J157" s="38" t="s">
        <v>162</v>
      </c>
    </row>
    <row r="158" spans="1:21" s="48" customFormat="1">
      <c r="A158" s="45"/>
      <c r="B158" s="155" t="s">
        <v>157</v>
      </c>
      <c r="C158" s="156"/>
      <c r="D158" s="124">
        <v>7.5999999999999998E-2</v>
      </c>
      <c r="E158" s="125" t="e">
        <f>E155*D158</f>
        <v>#DIV/0!</v>
      </c>
      <c r="F158" s="126">
        <v>0.03</v>
      </c>
      <c r="G158" s="125" t="e">
        <f>G155*F158</f>
        <v>#DIV/0!</v>
      </c>
      <c r="H158" s="126">
        <v>2.18E-2</v>
      </c>
      <c r="I158" s="125" t="e">
        <f>I155*H158</f>
        <v>#DIV/0!</v>
      </c>
      <c r="J158" s="38" t="s">
        <v>161</v>
      </c>
    </row>
    <row r="159" spans="1:21">
      <c r="A159" s="99"/>
      <c r="B159" s="152" t="s">
        <v>95</v>
      </c>
      <c r="C159" s="154"/>
      <c r="D159" s="119" t="s">
        <v>114</v>
      </c>
      <c r="E159" s="120">
        <v>0</v>
      </c>
      <c r="F159" s="119" t="s">
        <v>114</v>
      </c>
      <c r="G159" s="27">
        <v>0</v>
      </c>
      <c r="H159" s="119" t="s">
        <v>114</v>
      </c>
      <c r="I159" s="27">
        <v>0</v>
      </c>
      <c r="J159" s="38" t="s">
        <v>165</v>
      </c>
    </row>
    <row r="160" spans="1:21" ht="15" customHeight="1">
      <c r="A160" s="99"/>
      <c r="B160" s="152" t="s">
        <v>159</v>
      </c>
      <c r="C160" s="154"/>
      <c r="D160" s="119" t="s">
        <v>114</v>
      </c>
      <c r="E160" s="120" t="e">
        <f>E161</f>
        <v>#DIV/0!</v>
      </c>
      <c r="F160" s="119" t="s">
        <v>114</v>
      </c>
      <c r="G160" s="120" t="e">
        <f>G161</f>
        <v>#DIV/0!</v>
      </c>
      <c r="H160" s="119" t="s">
        <v>114</v>
      </c>
      <c r="I160" s="120" t="e">
        <f>I161</f>
        <v>#DIV/0!</v>
      </c>
      <c r="J160" s="38" t="s">
        <v>164</v>
      </c>
    </row>
    <row r="161" spans="1:11" s="48" customFormat="1">
      <c r="A161" s="45"/>
      <c r="B161" s="155" t="s">
        <v>158</v>
      </c>
      <c r="C161" s="156"/>
      <c r="D161" s="124">
        <v>0.02</v>
      </c>
      <c r="E161" s="125" t="e">
        <f>E155*D161</f>
        <v>#DIV/0!</v>
      </c>
      <c r="F161" s="127">
        <v>0.02</v>
      </c>
      <c r="G161" s="125" t="e">
        <f>G155*F161</f>
        <v>#DIV/0!</v>
      </c>
      <c r="H161" s="124">
        <v>0.02</v>
      </c>
      <c r="I161" s="125" t="e">
        <f>I155*H161</f>
        <v>#DIV/0!</v>
      </c>
      <c r="J161" s="38" t="s">
        <v>160</v>
      </c>
    </row>
    <row r="162" spans="1:11">
      <c r="A162" s="163" t="s">
        <v>167</v>
      </c>
      <c r="B162" s="164"/>
      <c r="C162" s="165"/>
      <c r="D162" s="44" t="s">
        <v>114</v>
      </c>
      <c r="E162" s="128" t="e">
        <f>E152+E153+E154</f>
        <v>#DIV/0!</v>
      </c>
      <c r="F162" s="44" t="s">
        <v>114</v>
      </c>
      <c r="G162" s="128" t="e">
        <f>G152+G153+G154</f>
        <v>#DIV/0!</v>
      </c>
      <c r="H162" s="44" t="s">
        <v>114</v>
      </c>
      <c r="I162" s="128" t="e">
        <f>I152+I153+I154</f>
        <v>#DIV/0!</v>
      </c>
      <c r="J162" s="64"/>
      <c r="K162" s="129"/>
    </row>
    <row r="163" spans="1:11">
      <c r="A163" s="17" t="s">
        <v>181</v>
      </c>
      <c r="B163" s="5"/>
      <c r="C163" s="5"/>
      <c r="D163" s="5"/>
      <c r="E163" s="5"/>
      <c r="F163" s="5"/>
      <c r="G163" s="5"/>
      <c r="H163" s="5"/>
      <c r="I163" s="104"/>
    </row>
    <row r="164" spans="1:11">
      <c r="A164" s="17" t="s">
        <v>182</v>
      </c>
      <c r="B164" s="5"/>
      <c r="C164" s="5"/>
      <c r="D164" s="5"/>
      <c r="E164" s="5"/>
      <c r="F164" s="5"/>
      <c r="G164" s="5"/>
      <c r="H164" s="5"/>
      <c r="I164" s="104"/>
    </row>
    <row r="165" spans="1:11">
      <c r="A165" s="5"/>
      <c r="B165" s="5"/>
      <c r="C165" s="5"/>
      <c r="D165" s="5"/>
      <c r="E165" s="5"/>
      <c r="F165" s="5"/>
      <c r="G165" s="5"/>
      <c r="H165" s="5"/>
      <c r="I165" s="104"/>
    </row>
    <row r="166" spans="1:11">
      <c r="A166" s="5" t="s">
        <v>96</v>
      </c>
      <c r="B166" s="5"/>
      <c r="C166" s="5"/>
      <c r="D166" s="5"/>
      <c r="E166" s="5"/>
      <c r="F166" s="5"/>
      <c r="G166" s="5"/>
      <c r="H166" s="5"/>
      <c r="I166" s="104"/>
    </row>
    <row r="167" spans="1:11" s="130" customFormat="1" ht="29.25" customHeight="1">
      <c r="A167" s="26"/>
      <c r="B167" s="203" t="s">
        <v>97</v>
      </c>
      <c r="C167" s="205"/>
      <c r="D167" s="93" t="s">
        <v>150</v>
      </c>
      <c r="E167" s="93" t="s">
        <v>151</v>
      </c>
      <c r="F167" s="93" t="s">
        <v>124</v>
      </c>
      <c r="G167" s="94"/>
    </row>
    <row r="168" spans="1:11" ht="24" customHeight="1">
      <c r="A168" s="99" t="s">
        <v>3</v>
      </c>
      <c r="B168" s="158" t="s">
        <v>98</v>
      </c>
      <c r="C168" s="158"/>
      <c r="D168" s="49">
        <f>E39</f>
        <v>0</v>
      </c>
      <c r="E168" s="49">
        <f>E39</f>
        <v>0</v>
      </c>
      <c r="F168" s="53">
        <f>E39</f>
        <v>0</v>
      </c>
      <c r="G168" s="66"/>
    </row>
    <row r="169" spans="1:11" ht="26.25" customHeight="1">
      <c r="A169" s="99" t="s">
        <v>5</v>
      </c>
      <c r="B169" s="158" t="s">
        <v>99</v>
      </c>
      <c r="C169" s="158"/>
      <c r="D169" s="49" t="e">
        <f>E84</f>
        <v>#DIV/0!</v>
      </c>
      <c r="E169" s="49" t="e">
        <f>E84</f>
        <v>#DIV/0!</v>
      </c>
      <c r="F169" s="53" t="e">
        <f>F84</f>
        <v>#DIV/0!</v>
      </c>
      <c r="G169" s="66"/>
    </row>
    <row r="170" spans="1:11">
      <c r="A170" s="99" t="s">
        <v>7</v>
      </c>
      <c r="B170" s="158" t="s">
        <v>100</v>
      </c>
      <c r="C170" s="158"/>
      <c r="D170" s="49" t="e">
        <f>E98</f>
        <v>#DIV/0!</v>
      </c>
      <c r="E170" s="49" t="e">
        <f>E98</f>
        <v>#DIV/0!</v>
      </c>
      <c r="F170" s="53" t="e">
        <f>F98</f>
        <v>#DIV/0!</v>
      </c>
      <c r="G170" s="66"/>
    </row>
    <row r="171" spans="1:11" ht="26.25" customHeight="1">
      <c r="A171" s="99" t="s">
        <v>9</v>
      </c>
      <c r="B171" s="158" t="s">
        <v>101</v>
      </c>
      <c r="C171" s="158"/>
      <c r="D171" s="49" t="e">
        <f>E136</f>
        <v>#DIV/0!</v>
      </c>
      <c r="E171" s="49" t="e">
        <f>E136</f>
        <v>#DIV/0!</v>
      </c>
      <c r="F171" s="53" t="e">
        <f>F136</f>
        <v>#DIV/0!</v>
      </c>
      <c r="G171" s="66"/>
      <c r="H171" s="131"/>
    </row>
    <row r="172" spans="1:11">
      <c r="A172" s="99" t="s">
        <v>31</v>
      </c>
      <c r="B172" s="158" t="s">
        <v>102</v>
      </c>
      <c r="C172" s="158"/>
      <c r="D172" s="49" t="e">
        <f>D145</f>
        <v>#DIV/0!</v>
      </c>
      <c r="E172" s="49" t="e">
        <f>D145</f>
        <v>#DIV/0!</v>
      </c>
      <c r="F172" s="53" t="e">
        <f>D145</f>
        <v>#DIV/0!</v>
      </c>
      <c r="G172" s="66"/>
    </row>
    <row r="173" spans="1:11" ht="15" customHeight="1">
      <c r="A173" s="177" t="s">
        <v>103</v>
      </c>
      <c r="B173" s="177"/>
      <c r="C173" s="177"/>
      <c r="D173" s="49" t="e">
        <f>SUM(D168:D172)</f>
        <v>#DIV/0!</v>
      </c>
      <c r="E173" s="49" t="e">
        <f>SUM(E168:E172)</f>
        <v>#DIV/0!</v>
      </c>
      <c r="F173" s="49" t="e">
        <f>SUM(F168:F172)</f>
        <v>#DIV/0!</v>
      </c>
      <c r="G173" s="67"/>
    </row>
    <row r="174" spans="1:11" ht="26.25" customHeight="1">
      <c r="A174" s="99" t="s">
        <v>33</v>
      </c>
      <c r="B174" s="158" t="s">
        <v>104</v>
      </c>
      <c r="C174" s="158"/>
      <c r="D174" s="49" t="e">
        <f>E162</f>
        <v>#DIV/0!</v>
      </c>
      <c r="E174" s="49" t="e">
        <f>G162</f>
        <v>#DIV/0!</v>
      </c>
      <c r="F174" s="53" t="e">
        <f>I162</f>
        <v>#DIV/0!</v>
      </c>
      <c r="G174" s="66"/>
    </row>
    <row r="175" spans="1:11" ht="17.25" customHeight="1">
      <c r="A175" s="163" t="s">
        <v>105</v>
      </c>
      <c r="B175" s="164"/>
      <c r="C175" s="164"/>
      <c r="D175" s="50" t="e">
        <f>D173+D174</f>
        <v>#DIV/0!</v>
      </c>
      <c r="E175" s="50" t="e">
        <f t="shared" ref="E175:F175" si="7">E173+E174</f>
        <v>#DIV/0!</v>
      </c>
      <c r="F175" s="50" t="e">
        <f t="shared" si="7"/>
        <v>#DIV/0!</v>
      </c>
      <c r="G175" s="65"/>
      <c r="H175" s="132"/>
    </row>
    <row r="176" spans="1:11" hidden="1">
      <c r="A176" s="3"/>
      <c r="B176" s="3"/>
      <c r="C176" s="3">
        <v>0</v>
      </c>
      <c r="D176" s="52" t="e">
        <f>D175-E155</f>
        <v>#DIV/0!</v>
      </c>
      <c r="E176" s="51" t="e">
        <f>E175-G155</f>
        <v>#DIV/0!</v>
      </c>
      <c r="F176" s="51" t="e">
        <f>F175-I155</f>
        <v>#DIV/0!</v>
      </c>
      <c r="G176" s="68"/>
    </row>
    <row r="177" spans="1:11">
      <c r="A177" s="3"/>
      <c r="B177" s="3"/>
      <c r="C177" s="3"/>
      <c r="D177" s="86" t="e">
        <f>IF(D176=$C$176,"Ok","Erro")</f>
        <v>#DIV/0!</v>
      </c>
      <c r="E177" s="86" t="e">
        <f t="shared" ref="E177:F177" si="8">IF(E176=$C$176,"Ok","Erro")</f>
        <v>#DIV/0!</v>
      </c>
      <c r="F177" s="86" t="e">
        <f t="shared" si="8"/>
        <v>#DIV/0!</v>
      </c>
      <c r="G177" s="69"/>
    </row>
    <row r="178" spans="1:11">
      <c r="A178" s="3"/>
      <c r="B178" s="3"/>
      <c r="C178" s="3"/>
      <c r="D178" s="86"/>
      <c r="E178" s="86"/>
      <c r="F178" s="86"/>
      <c r="G178" s="69"/>
    </row>
    <row r="179" spans="1:11">
      <c r="A179" s="3"/>
      <c r="B179" s="3"/>
      <c r="C179" s="3"/>
      <c r="D179" s="3"/>
      <c r="E179" s="3"/>
      <c r="F179" s="14"/>
      <c r="G179" s="135"/>
    </row>
    <row r="180" spans="1:11">
      <c r="A180" s="6" t="s">
        <v>107</v>
      </c>
      <c r="B180" s="6"/>
      <c r="C180" s="6"/>
      <c r="D180" s="6"/>
      <c r="E180" s="6"/>
      <c r="F180" s="15"/>
      <c r="G180" s="136"/>
    </row>
    <row r="181" spans="1:11">
      <c r="A181" s="207" t="s">
        <v>108</v>
      </c>
      <c r="B181" s="207"/>
      <c r="C181" s="207"/>
      <c r="D181" s="207"/>
      <c r="E181" s="207"/>
      <c r="F181" s="178"/>
      <c r="G181" s="178"/>
      <c r="H181" s="178"/>
      <c r="I181" s="178"/>
      <c r="J181" s="178"/>
      <c r="K181" s="178"/>
    </row>
    <row r="182" spans="1:11">
      <c r="A182" s="216"/>
      <c r="B182" s="212" t="s">
        <v>109</v>
      </c>
      <c r="C182" s="212"/>
      <c r="D182" s="212"/>
      <c r="E182" s="213"/>
      <c r="F182" s="205" t="s">
        <v>150</v>
      </c>
      <c r="G182" s="183"/>
      <c r="H182" s="183" t="s">
        <v>151</v>
      </c>
      <c r="I182" s="183"/>
      <c r="J182" s="183" t="s">
        <v>124</v>
      </c>
      <c r="K182" s="183"/>
    </row>
    <row r="183" spans="1:11">
      <c r="A183" s="217"/>
      <c r="B183" s="214"/>
      <c r="C183" s="214"/>
      <c r="D183" s="214"/>
      <c r="E183" s="215"/>
      <c r="F183" s="219" t="s">
        <v>26</v>
      </c>
      <c r="G183" s="218"/>
      <c r="H183" s="218" t="s">
        <v>26</v>
      </c>
      <c r="I183" s="218"/>
      <c r="J183" s="218" t="s">
        <v>26</v>
      </c>
      <c r="K183" s="218"/>
    </row>
    <row r="184" spans="1:11">
      <c r="A184" s="97" t="s">
        <v>3</v>
      </c>
      <c r="B184" s="206" t="s">
        <v>110</v>
      </c>
      <c r="C184" s="206"/>
      <c r="D184" s="206"/>
      <c r="E184" s="206"/>
      <c r="F184" s="211" t="e">
        <f>D175</f>
        <v>#DIV/0!</v>
      </c>
      <c r="G184" s="177"/>
      <c r="H184" s="211" t="e">
        <f>E175</f>
        <v>#DIV/0!</v>
      </c>
      <c r="I184" s="177"/>
      <c r="J184" s="211" t="e">
        <f>F175</f>
        <v>#DIV/0!</v>
      </c>
      <c r="K184" s="177"/>
    </row>
    <row r="185" spans="1:11">
      <c r="A185" s="99" t="s">
        <v>5</v>
      </c>
      <c r="B185" s="158" t="s">
        <v>118</v>
      </c>
      <c r="C185" s="158"/>
      <c r="D185" s="158"/>
      <c r="E185" s="158"/>
      <c r="F185" s="211" t="e">
        <f>F184*$E$14</f>
        <v>#DIV/0!</v>
      </c>
      <c r="G185" s="177"/>
      <c r="H185" s="211" t="e">
        <f>H184*$E$14</f>
        <v>#DIV/0!</v>
      </c>
      <c r="I185" s="177"/>
      <c r="J185" s="211" t="e">
        <f>J184*$E$14</f>
        <v>#DIV/0!</v>
      </c>
      <c r="K185" s="177"/>
    </row>
    <row r="186" spans="1:11">
      <c r="A186" s="2" t="s">
        <v>111</v>
      </c>
      <c r="B186" s="17"/>
      <c r="C186" s="17"/>
      <c r="D186" s="17"/>
      <c r="E186" s="17"/>
      <c r="F186" s="2"/>
      <c r="G186" s="2"/>
    </row>
    <row r="187" spans="1:11">
      <c r="G187" s="133"/>
      <c r="I187" s="133"/>
      <c r="K187" s="133"/>
    </row>
    <row r="188" spans="1:11">
      <c r="G188" s="133"/>
      <c r="I188" s="133"/>
      <c r="K188" s="133"/>
    </row>
    <row r="190" spans="1:11">
      <c r="G190" s="133"/>
      <c r="I190" s="133"/>
      <c r="K190" s="133"/>
    </row>
    <row r="191" spans="1:11">
      <c r="G191" s="133"/>
      <c r="I191" s="133"/>
      <c r="K191" s="133"/>
    </row>
    <row r="193" spans="4:11">
      <c r="D193" s="133"/>
    </row>
    <row r="194" spans="4:11">
      <c r="D194" s="133"/>
    </row>
    <row r="195" spans="4:11">
      <c r="G195" s="134"/>
    </row>
    <row r="199" spans="4:11">
      <c r="K199" s="133"/>
    </row>
  </sheetData>
  <mergeCells count="160">
    <mergeCell ref="H185:I185"/>
    <mergeCell ref="J185:K185"/>
    <mergeCell ref="F182:G182"/>
    <mergeCell ref="H182:I182"/>
    <mergeCell ref="J182:K182"/>
    <mergeCell ref="B185:E185"/>
    <mergeCell ref="F183:G183"/>
    <mergeCell ref="F185:G185"/>
    <mergeCell ref="A114:D114"/>
    <mergeCell ref="B126:D126"/>
    <mergeCell ref="B127:D127"/>
    <mergeCell ref="A128:D128"/>
    <mergeCell ref="J183:K183"/>
    <mergeCell ref="H184:I184"/>
    <mergeCell ref="H150:I150"/>
    <mergeCell ref="J150:K150"/>
    <mergeCell ref="B161:C161"/>
    <mergeCell ref="J155:T155"/>
    <mergeCell ref="A162:C162"/>
    <mergeCell ref="J184:K184"/>
    <mergeCell ref="B168:C168"/>
    <mergeCell ref="A145:C145"/>
    <mergeCell ref="B142:C142"/>
    <mergeCell ref="B167:C167"/>
    <mergeCell ref="B184:E184"/>
    <mergeCell ref="B169:C169"/>
    <mergeCell ref="B170:C170"/>
    <mergeCell ref="A173:C173"/>
    <mergeCell ref="A150:A151"/>
    <mergeCell ref="B150:C151"/>
    <mergeCell ref="D150:E150"/>
    <mergeCell ref="F150:G150"/>
    <mergeCell ref="F184:G184"/>
    <mergeCell ref="B171:C171"/>
    <mergeCell ref="B172:C172"/>
    <mergeCell ref="A175:C175"/>
    <mergeCell ref="B174:C174"/>
    <mergeCell ref="A181:K181"/>
    <mergeCell ref="B182:E183"/>
    <mergeCell ref="A182:A183"/>
    <mergeCell ref="H183:I183"/>
    <mergeCell ref="A1:G1"/>
    <mergeCell ref="A2:G2"/>
    <mergeCell ref="B156:C156"/>
    <mergeCell ref="B160:C160"/>
    <mergeCell ref="B144:C144"/>
    <mergeCell ref="B152:C152"/>
    <mergeCell ref="B153:C153"/>
    <mergeCell ref="B154:C154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74:D74"/>
    <mergeCell ref="B36:C36"/>
    <mergeCell ref="B37:C37"/>
    <mergeCell ref="B155:C155"/>
    <mergeCell ref="B159:C159"/>
    <mergeCell ref="B157:C157"/>
    <mergeCell ref="B158:C158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</mergeCells>
  <conditionalFormatting sqref="D177:G178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r:id="rId1"/>
  <headerFooter>
    <oddFooter>&amp;R&amp;P/&amp;N</oddFooter>
  </headerFooter>
  <rowBreaks count="3" manualBreakCount="3">
    <brk id="65" max="31" man="1"/>
    <brk id="115" max="16383" man="1"/>
    <brk id="146" max="31" man="1"/>
  </rowBreaks>
  <ignoredErrors>
    <ignoredError sqref="G155 E155 G152:G1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16"/>
  <sheetViews>
    <sheetView showGridLines="0" view="pageBreakPreview" zoomScaleNormal="85" zoomScaleSheetLayoutView="100" workbookViewId="0">
      <selection activeCell="B8" sqref="B8"/>
    </sheetView>
  </sheetViews>
  <sheetFormatPr defaultColWidth="38.42578125" defaultRowHeight="1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201" t="s">
        <v>210</v>
      </c>
      <c r="B1" s="201"/>
      <c r="C1" s="201"/>
      <c r="D1" s="201"/>
      <c r="E1" s="201"/>
      <c r="F1" s="201"/>
      <c r="G1" s="201"/>
    </row>
    <row r="2" spans="1:7">
      <c r="A2" s="201" t="s">
        <v>239</v>
      </c>
      <c r="B2" s="201"/>
      <c r="C2" s="201"/>
      <c r="D2" s="201"/>
      <c r="E2" s="201"/>
      <c r="F2" s="201"/>
      <c r="G2" s="201"/>
    </row>
    <row r="3" spans="1:7" s="78" customFormat="1" ht="38.25">
      <c r="A3" s="19" t="s">
        <v>112</v>
      </c>
      <c r="B3" s="20" t="s">
        <v>115</v>
      </c>
      <c r="C3" s="19" t="s">
        <v>116</v>
      </c>
      <c r="D3" s="18" t="s">
        <v>219</v>
      </c>
      <c r="E3" s="7" t="s">
        <v>119</v>
      </c>
      <c r="F3" s="7" t="s">
        <v>230</v>
      </c>
      <c r="G3" s="7" t="s">
        <v>120</v>
      </c>
    </row>
    <row r="4" spans="1:7" s="78" customFormat="1" ht="12.75">
      <c r="A4" s="101">
        <v>1</v>
      </c>
      <c r="B4" s="103" t="s">
        <v>224</v>
      </c>
      <c r="C4" s="101" t="s">
        <v>113</v>
      </c>
      <c r="D4" s="101">
        <v>4</v>
      </c>
      <c r="E4" s="151"/>
      <c r="F4" s="102">
        <f>E4*D4</f>
        <v>0</v>
      </c>
      <c r="G4" s="102" t="e">
        <f>F4/'Comp. Hom-Mês-Serv. COPEIRO'!$E$14</f>
        <v>#DIV/0!</v>
      </c>
    </row>
    <row r="5" spans="1:7" s="78" customFormat="1" ht="12.75">
      <c r="A5" s="101">
        <v>2</v>
      </c>
      <c r="B5" s="103" t="s">
        <v>225</v>
      </c>
      <c r="C5" s="101" t="s">
        <v>113</v>
      </c>
      <c r="D5" s="101">
        <v>2</v>
      </c>
      <c r="E5" s="151"/>
      <c r="F5" s="102">
        <f t="shared" ref="F5:F10" si="0">E5*D5</f>
        <v>0</v>
      </c>
      <c r="G5" s="102" t="e">
        <f>F5/'Comp. Hom-Mês-Serv. COPEIRO'!$E$14</f>
        <v>#DIV/0!</v>
      </c>
    </row>
    <row r="6" spans="1:7" s="144" customFormat="1" ht="25.5">
      <c r="A6" s="145">
        <v>3</v>
      </c>
      <c r="B6" s="146" t="s">
        <v>226</v>
      </c>
      <c r="C6" s="145" t="s">
        <v>113</v>
      </c>
      <c r="D6" s="145">
        <v>4</v>
      </c>
      <c r="E6" s="151"/>
      <c r="F6" s="102">
        <f t="shared" si="0"/>
        <v>0</v>
      </c>
      <c r="G6" s="102" t="e">
        <f>F6/'Comp. Hom-Mês-Serv. COPEIRO'!$E$14</f>
        <v>#DIV/0!</v>
      </c>
    </row>
    <row r="7" spans="1:7" s="144" customFormat="1" ht="51">
      <c r="A7" s="145">
        <v>4</v>
      </c>
      <c r="B7" s="146" t="s">
        <v>227</v>
      </c>
      <c r="C7" s="145" t="s">
        <v>113</v>
      </c>
      <c r="D7" s="145">
        <v>4</v>
      </c>
      <c r="E7" s="151"/>
      <c r="F7" s="102">
        <f t="shared" si="0"/>
        <v>0</v>
      </c>
      <c r="G7" s="102" t="e">
        <f>F7/'Comp. Hom-Mês-Serv. COPEIRO'!$E$14</f>
        <v>#DIV/0!</v>
      </c>
    </row>
    <row r="8" spans="1:7" s="144" customFormat="1" ht="25.5">
      <c r="A8" s="145">
        <v>5</v>
      </c>
      <c r="B8" s="146" t="s">
        <v>228</v>
      </c>
      <c r="C8" s="145" t="s">
        <v>117</v>
      </c>
      <c r="D8" s="145">
        <v>2</v>
      </c>
      <c r="E8" s="151"/>
      <c r="F8" s="102">
        <f t="shared" si="0"/>
        <v>0</v>
      </c>
      <c r="G8" s="102" t="e">
        <f>F8/'Comp. Hom-Mês-Serv. COPEIRO'!$E$14</f>
        <v>#DIV/0!</v>
      </c>
    </row>
    <row r="9" spans="1:7" s="144" customFormat="1" ht="12.75">
      <c r="A9" s="145">
        <v>6</v>
      </c>
      <c r="B9" s="146" t="s">
        <v>223</v>
      </c>
      <c r="C9" s="145" t="s">
        <v>117</v>
      </c>
      <c r="D9" s="145">
        <v>3</v>
      </c>
      <c r="E9" s="151"/>
      <c r="F9" s="102">
        <f t="shared" si="0"/>
        <v>0</v>
      </c>
      <c r="G9" s="102" t="e">
        <f>F9/'Comp. Hom-Mês-Serv. COPEIRO'!$E$14</f>
        <v>#DIV/0!</v>
      </c>
    </row>
    <row r="10" spans="1:7" s="78" customFormat="1" ht="12.75">
      <c r="A10" s="101">
        <v>7</v>
      </c>
      <c r="B10" s="103" t="s">
        <v>229</v>
      </c>
      <c r="C10" s="145" t="s">
        <v>113</v>
      </c>
      <c r="D10" s="101">
        <v>4</v>
      </c>
      <c r="E10" s="151"/>
      <c r="F10" s="102">
        <f t="shared" si="0"/>
        <v>0</v>
      </c>
      <c r="G10" s="102" t="e">
        <f>F10/'Comp. Hom-Mês-Serv. COPEIRO'!$E$14</f>
        <v>#DIV/0!</v>
      </c>
    </row>
    <row r="11" spans="1:7" s="78" customFormat="1" ht="24" customHeight="1">
      <c r="D11" s="79"/>
      <c r="E11" s="77" t="s">
        <v>106</v>
      </c>
      <c r="F11" s="80">
        <f>SUM(F4:F10)</f>
        <v>0</v>
      </c>
      <c r="G11" s="80" t="e">
        <f>SUM(G4:G10)</f>
        <v>#DIV/0!</v>
      </c>
    </row>
    <row r="14" spans="1:7">
      <c r="D14" s="142"/>
    </row>
    <row r="15" spans="1:7">
      <c r="D15" s="142"/>
    </row>
    <row r="16" spans="1:7">
      <c r="D16" s="142"/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6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16"/>
  <sheetViews>
    <sheetView showGridLines="0" view="pageBreakPreview" zoomScaleNormal="90" zoomScaleSheetLayoutView="100" workbookViewId="0">
      <selection activeCell="D8" sqref="D8"/>
    </sheetView>
  </sheetViews>
  <sheetFormatPr defaultRowHeight="15"/>
  <cols>
    <col min="1" max="1" width="37.42578125" customWidth="1"/>
    <col min="2" max="2" width="16.85546875" bestFit="1" customWidth="1"/>
    <col min="3" max="3" width="13.85546875" bestFit="1" customWidth="1"/>
  </cols>
  <sheetData>
    <row r="1" spans="1:4" ht="18" customHeight="1">
      <c r="A1" s="5" t="s">
        <v>238</v>
      </c>
      <c r="B1" s="5"/>
    </row>
    <row r="2" spans="1:4" ht="38.25">
      <c r="A2" s="55" t="str">
        <f>A1</f>
        <v>Item 2.3 - Transporte (quando o local da prestação do serviço é servido de transporte público)</v>
      </c>
      <c r="B2" s="55" t="s">
        <v>26</v>
      </c>
    </row>
    <row r="3" spans="1:4" ht="15" customHeight="1">
      <c r="A3" s="56" t="s">
        <v>184</v>
      </c>
      <c r="B3" s="73">
        <v>0</v>
      </c>
      <c r="D3" s="74"/>
    </row>
    <row r="4" spans="1:4" ht="15" customHeight="1">
      <c r="A4" s="56" t="s">
        <v>185</v>
      </c>
      <c r="B4" s="71">
        <v>0</v>
      </c>
      <c r="D4" s="74"/>
    </row>
    <row r="5" spans="1:4" ht="15" customHeight="1">
      <c r="A5" s="56" t="s">
        <v>186</v>
      </c>
      <c r="B5" s="71">
        <v>22</v>
      </c>
      <c r="D5" s="74"/>
    </row>
    <row r="6" spans="1:4" ht="15" customHeight="1">
      <c r="A6" s="137" t="s">
        <v>213</v>
      </c>
      <c r="B6" s="73">
        <f>B3*B4*B5</f>
        <v>0</v>
      </c>
      <c r="D6" s="74"/>
    </row>
    <row r="7" spans="1:4" ht="15" customHeight="1">
      <c r="A7" s="56" t="s">
        <v>211</v>
      </c>
      <c r="B7" s="72">
        <v>0.06</v>
      </c>
      <c r="D7" s="74"/>
    </row>
    <row r="8" spans="1:4" ht="15" customHeight="1">
      <c r="A8" s="137" t="s">
        <v>212</v>
      </c>
      <c r="B8" s="73">
        <v>0</v>
      </c>
      <c r="D8" s="74"/>
    </row>
    <row r="9" spans="1:4">
      <c r="A9" s="54" t="s">
        <v>37</v>
      </c>
      <c r="B9" s="138">
        <f>B6-B8</f>
        <v>0</v>
      </c>
    </row>
    <row r="11" spans="1:4">
      <c r="A11" s="5" t="s">
        <v>233</v>
      </c>
      <c r="B11" s="5"/>
      <c r="C11" s="143"/>
    </row>
    <row r="12" spans="1:4" ht="51">
      <c r="A12" s="147" t="str">
        <f>A11</f>
        <v>Item 2.3 - Outros (especificar) Custo de transporte dos empregados (fretamento para local não servido de transporte público)</v>
      </c>
      <c r="B12" s="147" t="s">
        <v>26</v>
      </c>
      <c r="C12" s="143"/>
    </row>
    <row r="13" spans="1:4">
      <c r="A13" s="148" t="s">
        <v>234</v>
      </c>
      <c r="B13" s="149">
        <v>0</v>
      </c>
      <c r="C13" s="143"/>
    </row>
    <row r="14" spans="1:4">
      <c r="A14" s="148" t="s">
        <v>235</v>
      </c>
      <c r="B14" s="150">
        <v>0</v>
      </c>
      <c r="C14" s="143"/>
    </row>
    <row r="15" spans="1:4" ht="25.5">
      <c r="A15" s="148" t="s">
        <v>236</v>
      </c>
      <c r="B15" s="150" t="e">
        <f>B14/B13</f>
        <v>#DIV/0!</v>
      </c>
      <c r="C15" s="143"/>
    </row>
    <row r="16" spans="1:4" ht="25.5">
      <c r="A16" s="54" t="s">
        <v>237</v>
      </c>
      <c r="B16" s="138" t="e">
        <f>B15</f>
        <v>#DIV/0!</v>
      </c>
      <c r="C16" s="143"/>
    </row>
  </sheetData>
  <pageMargins left="0.511811024" right="0.511811024" top="0.78740157499999996" bottom="0.78740157499999996" header="0.31496062000000002" footer="0.31496062000000002"/>
  <pageSetup paperSize="9" scale="65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view="pageBreakPreview" zoomScaleNormal="90" zoomScaleSheetLayoutView="100" workbookViewId="0">
      <selection activeCell="B4" sqref="B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187</v>
      </c>
      <c r="B1" s="5"/>
    </row>
    <row r="2" spans="1:6">
      <c r="A2" s="55" t="str">
        <f>A1</f>
        <v>2.3-Aux. Refeição-Alimentação</v>
      </c>
      <c r="B2" s="55" t="s">
        <v>26</v>
      </c>
    </row>
    <row r="3" spans="1:6" ht="15" customHeight="1">
      <c r="A3" s="56" t="s">
        <v>188</v>
      </c>
      <c r="B3" s="73">
        <v>0</v>
      </c>
      <c r="D3" s="74"/>
    </row>
    <row r="4" spans="1:6" ht="15" customHeight="1">
      <c r="A4" s="56" t="s">
        <v>186</v>
      </c>
      <c r="B4" s="71">
        <v>22</v>
      </c>
      <c r="D4" s="74"/>
      <c r="F4" s="74"/>
    </row>
    <row r="5" spans="1:6" ht="15" customHeight="1">
      <c r="A5" s="87" t="s">
        <v>206</v>
      </c>
      <c r="B5" s="73">
        <f>(B3*B4)*0.2</f>
        <v>0</v>
      </c>
      <c r="D5" s="74"/>
      <c r="F5" s="74"/>
    </row>
    <row r="6" spans="1:6">
      <c r="A6" s="54" t="s">
        <v>37</v>
      </c>
      <c r="B6" s="28">
        <f>(B3*B4)-B5</f>
        <v>0</v>
      </c>
      <c r="F6" s="7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Comp. Hom-Mês-Serv. COPEIRO</vt:lpstr>
      <vt:lpstr>ANEXO VI-Uniformes e EPIs</vt:lpstr>
      <vt:lpstr>2.3-Transporte</vt:lpstr>
      <vt:lpstr>2.3-Aux. Refeição-Alimentação</vt:lpstr>
      <vt:lpstr>'2.3-Aux. Refeição-Alimentação'!Area_de_impressao</vt:lpstr>
      <vt:lpstr>'2.3-Transporte'!Area_de_impressao</vt:lpstr>
      <vt:lpstr>'ANEXO VI-Uniformes e EPIs'!Area_de_impressao</vt:lpstr>
      <vt:lpstr>'Comp. Hom-Mês-Serv. COPEIRO'!Area_de_impressao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</cp:lastModifiedBy>
  <cp:lastPrinted>2019-09-19T23:54:47Z</cp:lastPrinted>
  <dcterms:created xsi:type="dcterms:W3CDTF">2017-11-30T13:05:11Z</dcterms:created>
  <dcterms:modified xsi:type="dcterms:W3CDTF">2021-04-13T16:23:54Z</dcterms:modified>
</cp:coreProperties>
</file>